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Nemkova\сетевые документы\Немкова\2021\для сайта АО МЭС 2021\декабрь 2021\"/>
    </mc:Choice>
  </mc:AlternateContent>
  <xr:revisionPtr revIDLastSave="0" documentId="13_ncr:1_{70F4C1A2-7926-4E51-BFE3-0C0FEA18B8FF}" xr6:coauthVersionLast="36" xr6:coauthVersionMax="36" xr10:uidLastSave="{00000000-0000-0000-0000-000000000000}"/>
  <bookViews>
    <workbookView xWindow="0" yWindow="0" windowWidth="28800" windowHeight="11625" xr2:uid="{7AB0CCE9-0D89-4550-AA3D-0423647479DF}"/>
  </bookViews>
  <sheets>
    <sheet name="информ на 31.12.2021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4" i="1" l="1"/>
  <c r="F134" i="1" l="1"/>
  <c r="D134" i="1"/>
  <c r="K133" i="1"/>
  <c r="E133" i="1"/>
  <c r="N132" i="1"/>
  <c r="K132" i="1"/>
  <c r="L132" i="1" s="1"/>
  <c r="G132" i="1"/>
  <c r="M132" i="1" s="1"/>
  <c r="E132" i="1"/>
  <c r="M131" i="1"/>
  <c r="N131" i="1" s="1"/>
  <c r="K131" i="1"/>
  <c r="G131" i="1"/>
  <c r="E131" i="1"/>
  <c r="L131" i="1" s="1"/>
  <c r="L130" i="1"/>
  <c r="K130" i="1"/>
  <c r="E130" i="1"/>
  <c r="L129" i="1"/>
  <c r="K129" i="1"/>
  <c r="E129" i="1"/>
  <c r="K128" i="1"/>
  <c r="G128" i="1"/>
  <c r="E128" i="1"/>
  <c r="K127" i="1"/>
  <c r="L127" i="1" s="1"/>
  <c r="G127" i="1"/>
  <c r="M127" i="1" s="1"/>
  <c r="N127" i="1" s="1"/>
  <c r="E127" i="1"/>
  <c r="L126" i="1"/>
  <c r="K126" i="1"/>
  <c r="G126" i="1" s="1"/>
  <c r="E126" i="1"/>
  <c r="L125" i="1"/>
  <c r="K125" i="1"/>
  <c r="E125" i="1"/>
  <c r="K124" i="1"/>
  <c r="G124" i="1"/>
  <c r="E124" i="1"/>
  <c r="K123" i="1"/>
  <c r="L123" i="1" s="1"/>
  <c r="G123" i="1"/>
  <c r="M123" i="1" s="1"/>
  <c r="N123" i="1" s="1"/>
  <c r="E123" i="1"/>
  <c r="L122" i="1"/>
  <c r="K122" i="1"/>
  <c r="G122" i="1" s="1"/>
  <c r="E122" i="1"/>
  <c r="L121" i="1"/>
  <c r="K121" i="1"/>
  <c r="G121" i="1" s="1"/>
  <c r="E121" i="1"/>
  <c r="K120" i="1"/>
  <c r="L120" i="1" s="1"/>
  <c r="G120" i="1"/>
  <c r="E120" i="1"/>
  <c r="N119" i="1"/>
  <c r="M119" i="1"/>
  <c r="K119" i="1"/>
  <c r="G119" i="1"/>
  <c r="E119" i="1"/>
  <c r="K118" i="1"/>
  <c r="G118" i="1" s="1"/>
  <c r="E118" i="1"/>
  <c r="L117" i="1"/>
  <c r="K117" i="1"/>
  <c r="G117" i="1" s="1"/>
  <c r="M117" i="1" s="1"/>
  <c r="N117" i="1" s="1"/>
  <c r="E117" i="1"/>
  <c r="K116" i="1"/>
  <c r="L116" i="1" s="1"/>
  <c r="E116" i="1"/>
  <c r="K115" i="1"/>
  <c r="G115" i="1"/>
  <c r="E115" i="1"/>
  <c r="K114" i="1"/>
  <c r="E114" i="1"/>
  <c r="L113" i="1"/>
  <c r="K113" i="1"/>
  <c r="G113" i="1" s="1"/>
  <c r="E113" i="1"/>
  <c r="K112" i="1"/>
  <c r="G112" i="1" s="1"/>
  <c r="E112" i="1"/>
  <c r="K111" i="1"/>
  <c r="E111" i="1"/>
  <c r="L110" i="1"/>
  <c r="K110" i="1"/>
  <c r="G110" i="1" s="1"/>
  <c r="E110" i="1"/>
  <c r="M109" i="1"/>
  <c r="N109" i="1" s="1"/>
  <c r="K109" i="1"/>
  <c r="G109" i="1" s="1"/>
  <c r="E109" i="1"/>
  <c r="L109" i="1" s="1"/>
  <c r="K108" i="1"/>
  <c r="G108" i="1"/>
  <c r="E108" i="1"/>
  <c r="K107" i="1"/>
  <c r="L107" i="1" s="1"/>
  <c r="E107" i="1"/>
  <c r="L106" i="1"/>
  <c r="K106" i="1"/>
  <c r="G106" i="1" s="1"/>
  <c r="E106" i="1"/>
  <c r="K105" i="1"/>
  <c r="E105" i="1"/>
  <c r="K104" i="1"/>
  <c r="E104" i="1"/>
  <c r="K103" i="1"/>
  <c r="E103" i="1"/>
  <c r="K102" i="1"/>
  <c r="G102" i="1" s="1"/>
  <c r="E102" i="1"/>
  <c r="L102" i="1" s="1"/>
  <c r="L101" i="1"/>
  <c r="K101" i="1"/>
  <c r="G101" i="1" s="1"/>
  <c r="M101" i="1" s="1"/>
  <c r="N101" i="1" s="1"/>
  <c r="E101" i="1"/>
  <c r="K100" i="1"/>
  <c r="L100" i="1" s="1"/>
  <c r="G100" i="1"/>
  <c r="E100" i="1"/>
  <c r="K99" i="1"/>
  <c r="G99" i="1"/>
  <c r="M99" i="1" s="1"/>
  <c r="N99" i="1" s="1"/>
  <c r="E99" i="1"/>
  <c r="K98" i="1"/>
  <c r="E98" i="1"/>
  <c r="K97" i="1"/>
  <c r="G97" i="1" s="1"/>
  <c r="E97" i="1"/>
  <c r="K96" i="1"/>
  <c r="G96" i="1" s="1"/>
  <c r="E96" i="1"/>
  <c r="K95" i="1"/>
  <c r="E95" i="1"/>
  <c r="K94" i="1"/>
  <c r="E94" i="1"/>
  <c r="K93" i="1"/>
  <c r="G93" i="1" s="1"/>
  <c r="E93" i="1"/>
  <c r="L93" i="1" s="1"/>
  <c r="L92" i="1"/>
  <c r="K92" i="1"/>
  <c r="G92" i="1" s="1"/>
  <c r="M92" i="1" s="1"/>
  <c r="N92" i="1" s="1"/>
  <c r="E92" i="1"/>
  <c r="K91" i="1"/>
  <c r="L91" i="1" s="1"/>
  <c r="G91" i="1"/>
  <c r="E91" i="1"/>
  <c r="K90" i="1"/>
  <c r="G90" i="1"/>
  <c r="M90" i="1" s="1"/>
  <c r="N90" i="1" s="1"/>
  <c r="E90" i="1"/>
  <c r="M89" i="1"/>
  <c r="N89" i="1" s="1"/>
  <c r="K89" i="1"/>
  <c r="L89" i="1" s="1"/>
  <c r="G89" i="1"/>
  <c r="E89" i="1"/>
  <c r="K88" i="1"/>
  <c r="G88" i="1" s="1"/>
  <c r="E88" i="1"/>
  <c r="K87" i="1"/>
  <c r="E87" i="1"/>
  <c r="K86" i="1"/>
  <c r="E86" i="1"/>
  <c r="K85" i="1"/>
  <c r="L84" i="1"/>
  <c r="K84" i="1"/>
  <c r="G84" i="1"/>
  <c r="E84" i="1"/>
  <c r="L83" i="1"/>
  <c r="K83" i="1"/>
  <c r="G83" i="1"/>
  <c r="M83" i="1" s="1"/>
  <c r="N83" i="1" s="1"/>
  <c r="E83" i="1"/>
  <c r="L82" i="1"/>
  <c r="K82" i="1"/>
  <c r="G82" i="1"/>
  <c r="M82" i="1" s="1"/>
  <c r="N82" i="1" s="1"/>
  <c r="K81" i="1"/>
  <c r="L81" i="1" s="1"/>
  <c r="E81" i="1"/>
  <c r="K80" i="1"/>
  <c r="E80" i="1"/>
  <c r="K79" i="1"/>
  <c r="E79" i="1"/>
  <c r="K78" i="1"/>
  <c r="E78" i="1"/>
  <c r="K77" i="1"/>
  <c r="E77" i="1"/>
  <c r="K76" i="1"/>
  <c r="L76" i="1" s="1"/>
  <c r="L75" i="1"/>
  <c r="K75" i="1"/>
  <c r="G75" i="1"/>
  <c r="M75" i="1" s="1"/>
  <c r="N75" i="1" s="1"/>
  <c r="E75" i="1"/>
  <c r="L74" i="1"/>
  <c r="K74" i="1"/>
  <c r="G74" i="1"/>
  <c r="E74" i="1"/>
  <c r="L73" i="1"/>
  <c r="K73" i="1"/>
  <c r="G73" i="1"/>
  <c r="M73" i="1" s="1"/>
  <c r="N73" i="1" s="1"/>
  <c r="E73" i="1"/>
  <c r="L72" i="1"/>
  <c r="K72" i="1"/>
  <c r="G72" i="1"/>
  <c r="E72" i="1"/>
  <c r="L71" i="1"/>
  <c r="K71" i="1"/>
  <c r="G71" i="1"/>
  <c r="M71" i="1" s="1"/>
  <c r="N71" i="1" s="1"/>
  <c r="E71" i="1"/>
  <c r="L70" i="1"/>
  <c r="K70" i="1"/>
  <c r="G70" i="1"/>
  <c r="E70" i="1"/>
  <c r="L69" i="1"/>
  <c r="K69" i="1"/>
  <c r="G69" i="1"/>
  <c r="E69" i="1"/>
  <c r="A69" i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K68" i="1"/>
  <c r="F68" i="1"/>
  <c r="A68" i="1"/>
  <c r="M67" i="1"/>
  <c r="N67" i="1" s="1"/>
  <c r="K67" i="1"/>
  <c r="F67" i="1"/>
  <c r="D65" i="1"/>
  <c r="M64" i="1"/>
  <c r="N64" i="1" s="1"/>
  <c r="K64" i="1"/>
  <c r="G64" i="1"/>
  <c r="E64" i="1"/>
  <c r="L64" i="1" s="1"/>
  <c r="M63" i="1"/>
  <c r="N63" i="1" s="1"/>
  <c r="K63" i="1"/>
  <c r="G63" i="1"/>
  <c r="E63" i="1"/>
  <c r="L63" i="1" s="1"/>
  <c r="K62" i="1"/>
  <c r="G62" i="1"/>
  <c r="E62" i="1"/>
  <c r="K61" i="1"/>
  <c r="L61" i="1" s="1"/>
  <c r="G61" i="1"/>
  <c r="M61" i="1" s="1"/>
  <c r="N61" i="1" s="1"/>
  <c r="E61" i="1"/>
  <c r="K60" i="1"/>
  <c r="L60" i="1" s="1"/>
  <c r="G60" i="1"/>
  <c r="M60" i="1" s="1"/>
  <c r="N60" i="1" s="1"/>
  <c r="E60" i="1"/>
  <c r="K59" i="1"/>
  <c r="L59" i="1" s="1"/>
  <c r="G59" i="1"/>
  <c r="M59" i="1" s="1"/>
  <c r="N59" i="1" s="1"/>
  <c r="E59" i="1"/>
  <c r="K58" i="1"/>
  <c r="G58" i="1"/>
  <c r="E58" i="1"/>
  <c r="L58" i="1" s="1"/>
  <c r="M57" i="1"/>
  <c r="N57" i="1" s="1"/>
  <c r="K57" i="1"/>
  <c r="G57" i="1"/>
  <c r="E57" i="1"/>
  <c r="L57" i="1" s="1"/>
  <c r="K56" i="1"/>
  <c r="G56" i="1"/>
  <c r="E56" i="1"/>
  <c r="K55" i="1"/>
  <c r="L55" i="1" s="1"/>
  <c r="G55" i="1"/>
  <c r="M55" i="1" s="1"/>
  <c r="N55" i="1" s="1"/>
  <c r="E55" i="1"/>
  <c r="K54" i="1"/>
  <c r="G54" i="1"/>
  <c r="E54" i="1"/>
  <c r="L54" i="1" s="1"/>
  <c r="M53" i="1"/>
  <c r="N53" i="1" s="1"/>
  <c r="K53" i="1"/>
  <c r="G53" i="1"/>
  <c r="E53" i="1"/>
  <c r="L53" i="1" s="1"/>
  <c r="M52" i="1"/>
  <c r="N52" i="1" s="1"/>
  <c r="K52" i="1"/>
  <c r="G52" i="1"/>
  <c r="E52" i="1"/>
  <c r="L52" i="1" s="1"/>
  <c r="K51" i="1"/>
  <c r="G51" i="1"/>
  <c r="E51" i="1"/>
  <c r="K50" i="1"/>
  <c r="L50" i="1" s="1"/>
  <c r="G50" i="1"/>
  <c r="M50" i="1" s="1"/>
  <c r="N50" i="1" s="1"/>
  <c r="E50" i="1"/>
  <c r="K49" i="1"/>
  <c r="G49" i="1"/>
  <c r="E49" i="1"/>
  <c r="L49" i="1" s="1"/>
  <c r="M48" i="1"/>
  <c r="N48" i="1" s="1"/>
  <c r="K48" i="1"/>
  <c r="L48" i="1" s="1"/>
  <c r="G48" i="1"/>
  <c r="K47" i="1"/>
  <c r="G47" i="1"/>
  <c r="E47" i="1"/>
  <c r="K46" i="1"/>
  <c r="G46" i="1"/>
  <c r="M46" i="1" s="1"/>
  <c r="N46" i="1" s="1"/>
  <c r="E46" i="1"/>
  <c r="L45" i="1"/>
  <c r="K45" i="1"/>
  <c r="G45" i="1"/>
  <c r="E45" i="1"/>
  <c r="L44" i="1"/>
  <c r="K44" i="1"/>
  <c r="G44" i="1"/>
  <c r="M44" i="1" s="1"/>
  <c r="N44" i="1" s="1"/>
  <c r="E44" i="1"/>
  <c r="L43" i="1"/>
  <c r="K43" i="1"/>
  <c r="G43" i="1"/>
  <c r="M43" i="1" s="1"/>
  <c r="N43" i="1" s="1"/>
  <c r="E43" i="1"/>
  <c r="L42" i="1"/>
  <c r="K42" i="1"/>
  <c r="G42" i="1"/>
  <c r="M42" i="1" s="1"/>
  <c r="N42" i="1" s="1"/>
  <c r="E42" i="1"/>
  <c r="L41" i="1"/>
  <c r="K41" i="1"/>
  <c r="G41" i="1"/>
  <c r="E41" i="1"/>
  <c r="L40" i="1"/>
  <c r="K40" i="1"/>
  <c r="G40" i="1"/>
  <c r="M40" i="1" s="1"/>
  <c r="N40" i="1" s="1"/>
  <c r="E40" i="1"/>
  <c r="L39" i="1"/>
  <c r="K39" i="1"/>
  <c r="G39" i="1"/>
  <c r="M39" i="1" s="1"/>
  <c r="N39" i="1" s="1"/>
  <c r="E39" i="1"/>
  <c r="L38" i="1"/>
  <c r="K38" i="1"/>
  <c r="G38" i="1"/>
  <c r="M38" i="1" s="1"/>
  <c r="N38" i="1" s="1"/>
  <c r="E38" i="1"/>
  <c r="L37" i="1"/>
  <c r="K37" i="1"/>
  <c r="G37" i="1"/>
  <c r="M37" i="1" s="1"/>
  <c r="N37" i="1" s="1"/>
  <c r="E37" i="1"/>
  <c r="L36" i="1"/>
  <c r="K36" i="1"/>
  <c r="G36" i="1"/>
  <c r="M36" i="1" s="1"/>
  <c r="N36" i="1" s="1"/>
  <c r="E36" i="1"/>
  <c r="L35" i="1"/>
  <c r="K35" i="1"/>
  <c r="G35" i="1"/>
  <c r="M35" i="1" s="1"/>
  <c r="N35" i="1" s="1"/>
  <c r="E35" i="1"/>
  <c r="L34" i="1"/>
  <c r="K34" i="1"/>
  <c r="G34" i="1"/>
  <c r="M34" i="1" s="1"/>
  <c r="N34" i="1" s="1"/>
  <c r="E34" i="1"/>
  <c r="L33" i="1"/>
  <c r="K33" i="1"/>
  <c r="G33" i="1"/>
  <c r="E33" i="1"/>
  <c r="L32" i="1"/>
  <c r="K32" i="1"/>
  <c r="G32" i="1"/>
  <c r="M32" i="1" s="1"/>
  <c r="N32" i="1" s="1"/>
  <c r="E32" i="1"/>
  <c r="L31" i="1"/>
  <c r="K31" i="1"/>
  <c r="G31" i="1"/>
  <c r="M31" i="1" s="1"/>
  <c r="N31" i="1" s="1"/>
  <c r="E31" i="1"/>
  <c r="L30" i="1"/>
  <c r="K30" i="1"/>
  <c r="G30" i="1"/>
  <c r="M30" i="1" s="1"/>
  <c r="N30" i="1" s="1"/>
  <c r="E30" i="1"/>
  <c r="L29" i="1"/>
  <c r="K29" i="1"/>
  <c r="G29" i="1"/>
  <c r="E29" i="1"/>
  <c r="L28" i="1"/>
  <c r="K28" i="1"/>
  <c r="G28" i="1"/>
  <c r="M28" i="1" s="1"/>
  <c r="N28" i="1" s="1"/>
  <c r="E28" i="1"/>
  <c r="L27" i="1"/>
  <c r="K27" i="1"/>
  <c r="G27" i="1"/>
  <c r="E27" i="1"/>
  <c r="L26" i="1"/>
  <c r="K26" i="1"/>
  <c r="G26" i="1"/>
  <c r="M26" i="1" s="1"/>
  <c r="N26" i="1" s="1"/>
  <c r="E26" i="1"/>
  <c r="L25" i="1"/>
  <c r="K25" i="1"/>
  <c r="G25" i="1"/>
  <c r="M25" i="1" s="1"/>
  <c r="N25" i="1" s="1"/>
  <c r="M24" i="1"/>
  <c r="N24" i="1" s="1"/>
  <c r="K24" i="1"/>
  <c r="L24" i="1" s="1"/>
  <c r="G24" i="1"/>
  <c r="E24" i="1"/>
  <c r="M23" i="1"/>
  <c r="N23" i="1" s="1"/>
  <c r="K23" i="1"/>
  <c r="L23" i="1" s="1"/>
  <c r="G23" i="1"/>
  <c r="E23" i="1"/>
  <c r="M22" i="1"/>
  <c r="N22" i="1" s="1"/>
  <c r="K22" i="1"/>
  <c r="L22" i="1" s="1"/>
  <c r="G22" i="1"/>
  <c r="L21" i="1"/>
  <c r="K21" i="1"/>
  <c r="G21" i="1"/>
  <c r="M21" i="1" s="1"/>
  <c r="N21" i="1" s="1"/>
  <c r="E21" i="1"/>
  <c r="L20" i="1"/>
  <c r="K20" i="1"/>
  <c r="G20" i="1"/>
  <c r="E20" i="1"/>
  <c r="L19" i="1"/>
  <c r="K19" i="1"/>
  <c r="G19" i="1"/>
  <c r="M19" i="1" s="1"/>
  <c r="N19" i="1" s="1"/>
  <c r="E19" i="1"/>
  <c r="L18" i="1"/>
  <c r="K18" i="1"/>
  <c r="G18" i="1"/>
  <c r="M17" i="1" s="1"/>
  <c r="N17" i="1" s="1"/>
  <c r="K17" i="1"/>
  <c r="L17" i="1" s="1"/>
  <c r="G17" i="1"/>
  <c r="L16" i="1"/>
  <c r="K16" i="1"/>
  <c r="G16" i="1"/>
  <c r="E16" i="1"/>
  <c r="L15" i="1"/>
  <c r="K15" i="1"/>
  <c r="G15" i="1"/>
  <c r="M15" i="1" s="1"/>
  <c r="N15" i="1" s="1"/>
  <c r="E15" i="1"/>
  <c r="L14" i="1"/>
  <c r="K14" i="1"/>
  <c r="G14" i="1"/>
  <c r="E14" i="1"/>
  <c r="L13" i="1"/>
  <c r="K13" i="1"/>
  <c r="G13" i="1"/>
  <c r="M13" i="1" s="1"/>
  <c r="N13" i="1" s="1"/>
  <c r="E13" i="1"/>
  <c r="L12" i="1"/>
  <c r="K12" i="1"/>
  <c r="G12" i="1"/>
  <c r="E12" i="1"/>
  <c r="L11" i="1"/>
  <c r="K11" i="1"/>
  <c r="G11" i="1"/>
  <c r="M11" i="1" s="1"/>
  <c r="N11" i="1" s="1"/>
  <c r="E11" i="1"/>
  <c r="L10" i="1"/>
  <c r="K10" i="1"/>
  <c r="G10" i="1"/>
  <c r="E10" i="1"/>
  <c r="L9" i="1"/>
  <c r="K9" i="1"/>
  <c r="G9" i="1"/>
  <c r="M9" i="1" s="1"/>
  <c r="N9" i="1" s="1"/>
  <c r="E9" i="1"/>
  <c r="L8" i="1"/>
  <c r="K8" i="1"/>
  <c r="G8" i="1"/>
  <c r="E8" i="1"/>
  <c r="L7" i="1"/>
  <c r="K7" i="1"/>
  <c r="G7" i="1"/>
  <c r="M7" i="1" s="1"/>
  <c r="N7" i="1" s="1"/>
  <c r="E7" i="1"/>
  <c r="L6" i="1"/>
  <c r="K6" i="1"/>
  <c r="G6" i="1"/>
  <c r="E6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L5" i="1"/>
  <c r="K5" i="1"/>
  <c r="G5" i="1"/>
  <c r="M5" i="1" s="1"/>
  <c r="E5" i="1"/>
  <c r="M65" i="1" l="1"/>
  <c r="N5" i="1"/>
  <c r="N65" i="1" s="1"/>
  <c r="G105" i="1"/>
  <c r="M105" i="1" s="1"/>
  <c r="N105" i="1" s="1"/>
  <c r="L105" i="1"/>
  <c r="L46" i="1"/>
  <c r="G79" i="1"/>
  <c r="L79" i="1"/>
  <c r="G85" i="1"/>
  <c r="L85" i="1"/>
  <c r="L111" i="1"/>
  <c r="G111" i="1"/>
  <c r="M111" i="1" s="1"/>
  <c r="N111" i="1" s="1"/>
  <c r="L62" i="1"/>
  <c r="G78" i="1"/>
  <c r="L78" i="1"/>
  <c r="G87" i="1"/>
  <c r="M87" i="1" s="1"/>
  <c r="N87" i="1" s="1"/>
  <c r="L87" i="1"/>
  <c r="L95" i="1"/>
  <c r="G95" i="1"/>
  <c r="M95" i="1" s="1"/>
  <c r="N95" i="1" s="1"/>
  <c r="G98" i="1"/>
  <c r="M97" i="1" s="1"/>
  <c r="N97" i="1" s="1"/>
  <c r="L98" i="1"/>
  <c r="L104" i="1"/>
  <c r="G104" i="1"/>
  <c r="G114" i="1"/>
  <c r="M113" i="1" s="1"/>
  <c r="N113" i="1" s="1"/>
  <c r="L114" i="1"/>
  <c r="L51" i="1"/>
  <c r="E65" i="1"/>
  <c r="L86" i="1"/>
  <c r="G86" i="1"/>
  <c r="K65" i="1"/>
  <c r="L56" i="1"/>
  <c r="M69" i="1"/>
  <c r="N69" i="1" s="1"/>
  <c r="L77" i="1"/>
  <c r="L80" i="1"/>
  <c r="K134" i="1"/>
  <c r="G76" i="1"/>
  <c r="M76" i="1" s="1"/>
  <c r="N76" i="1" s="1"/>
  <c r="G77" i="1"/>
  <c r="G80" i="1"/>
  <c r="M80" i="1" s="1"/>
  <c r="N80" i="1" s="1"/>
  <c r="G81" i="1"/>
  <c r="L90" i="1"/>
  <c r="G94" i="1"/>
  <c r="M94" i="1" s="1"/>
  <c r="N94" i="1" s="1"/>
  <c r="L99" i="1"/>
  <c r="G103" i="1"/>
  <c r="M103" i="1" s="1"/>
  <c r="N103" i="1" s="1"/>
  <c r="L108" i="1"/>
  <c r="L115" i="1"/>
  <c r="L47" i="1"/>
  <c r="L94" i="1"/>
  <c r="L96" i="1"/>
  <c r="L103" i="1"/>
  <c r="G107" i="1"/>
  <c r="M107" i="1" s="1"/>
  <c r="N107" i="1" s="1"/>
  <c r="L112" i="1"/>
  <c r="G116" i="1"/>
  <c r="M115" i="1" s="1"/>
  <c r="N115" i="1" s="1"/>
  <c r="L118" i="1"/>
  <c r="L119" i="1"/>
  <c r="G133" i="1"/>
  <c r="M133" i="1" s="1"/>
  <c r="N133" i="1" s="1"/>
  <c r="L133" i="1"/>
  <c r="E134" i="1"/>
  <c r="L88" i="1"/>
  <c r="L97" i="1"/>
  <c r="M121" i="1"/>
  <c r="N121" i="1" s="1"/>
  <c r="L124" i="1"/>
  <c r="G125" i="1"/>
  <c r="M125" i="1" s="1"/>
  <c r="N125" i="1" s="1"/>
  <c r="L128" i="1"/>
  <c r="G129" i="1"/>
  <c r="M129" i="1" s="1"/>
  <c r="N129" i="1" s="1"/>
  <c r="G130" i="1"/>
  <c r="M130" i="1" s="1"/>
  <c r="N130" i="1" s="1"/>
  <c r="G134" i="1" l="1"/>
  <c r="M78" i="1"/>
  <c r="N78" i="1" s="1"/>
  <c r="M85" i="1"/>
  <c r="N85" i="1" s="1"/>
  <c r="N134" i="1" s="1"/>
  <c r="L134" i="1"/>
  <c r="L65" i="1"/>
  <c r="L67" i="1"/>
</calcChain>
</file>

<file path=xl/sharedStrings.xml><?xml version="1.0" encoding="utf-8"?>
<sst xmlns="http://schemas.openxmlformats.org/spreadsheetml/2006/main" count="273" uniqueCount="180">
  <si>
    <t>№ п\п</t>
  </si>
  <si>
    <t>Наименование ТП</t>
  </si>
  <si>
    <t>Тип трансформатора, мощность, кВА</t>
  </si>
  <si>
    <t>Мощность трансформатора, кВА</t>
  </si>
  <si>
    <t>Iном А, НН</t>
  </si>
  <si>
    <t>I ном А, ВН</t>
  </si>
  <si>
    <t>Фактическая присоединенная мощность, кВт</t>
  </si>
  <si>
    <t>Максимальный ток трансформатора, А</t>
  </si>
  <si>
    <t>коэффициент загрузки          К</t>
  </si>
  <si>
    <t>Объем свободной мощности кВт</t>
  </si>
  <si>
    <t>Объем свободной мощности кВА</t>
  </si>
  <si>
    <t>Ж</t>
  </si>
  <si>
    <t>З</t>
  </si>
  <si>
    <t>К</t>
  </si>
  <si>
    <t>Iср. А,НН</t>
  </si>
  <si>
    <t>п. Никель</t>
  </si>
  <si>
    <t>РП - 1  Т - 1</t>
  </si>
  <si>
    <t>ТМГ -400/10</t>
  </si>
  <si>
    <t>РП - 1  Т - 2</t>
  </si>
  <si>
    <t>ТМГ - 400/10</t>
  </si>
  <si>
    <t>РП - 2  Т - 1</t>
  </si>
  <si>
    <t>ТМГ- 630/10</t>
  </si>
  <si>
    <t>РП - 2  Т - 2</t>
  </si>
  <si>
    <t>РП - 5  Т - 1</t>
  </si>
  <si>
    <t>ТМ 630/10</t>
  </si>
  <si>
    <t>РП - 5  Т - 2</t>
  </si>
  <si>
    <t>ТП - 3  Т - 1</t>
  </si>
  <si>
    <t>ТМ 250/10</t>
  </si>
  <si>
    <t>ТП - 3  Т - 2</t>
  </si>
  <si>
    <t>ТП -4  Т - 1</t>
  </si>
  <si>
    <t>ТМ - 400/10</t>
  </si>
  <si>
    <t>ТП -4  Т - 2</t>
  </si>
  <si>
    <t>ТП - 6 Т - 1</t>
  </si>
  <si>
    <t>ТП - 6 Т - 2</t>
  </si>
  <si>
    <t>ТП - 7  Т - 1</t>
  </si>
  <si>
    <t>ТМГ - 630/10</t>
  </si>
  <si>
    <t>ТП - 7  Т - 2</t>
  </si>
  <si>
    <t>ТП - 8  Т - 1</t>
  </si>
  <si>
    <t>ТП - 8  Т - 2</t>
  </si>
  <si>
    <t>ТМ 200/10</t>
  </si>
  <si>
    <t>КТП - 10</t>
  </si>
  <si>
    <t>ТП - 11</t>
  </si>
  <si>
    <t xml:space="preserve">ТП - 12 </t>
  </si>
  <si>
    <t>ТП - 13</t>
  </si>
  <si>
    <t>ТП - 15</t>
  </si>
  <si>
    <t>ТП - 16 Т - 1</t>
  </si>
  <si>
    <t>ТМ - 250/10</t>
  </si>
  <si>
    <t>ТП - 16 Т - 2</t>
  </si>
  <si>
    <t>ТП - 18  Т - 1</t>
  </si>
  <si>
    <r>
      <t>ТМ</t>
    </r>
    <r>
      <rPr>
        <sz val="10"/>
        <rFont val="Arial Cyr"/>
        <charset val="204"/>
      </rPr>
      <t xml:space="preserve"> - 400/10</t>
    </r>
  </si>
  <si>
    <t>ТП - 18  Т - 2</t>
  </si>
  <si>
    <r>
      <t>ТМ</t>
    </r>
    <r>
      <rPr>
        <sz val="10"/>
        <rFont val="Arial Cyr"/>
        <charset val="204"/>
      </rPr>
      <t>Г - 400/10</t>
    </r>
  </si>
  <si>
    <t>ТП - 20</t>
  </si>
  <si>
    <t>ТП - 21</t>
  </si>
  <si>
    <t>ТП - 22  Т -1</t>
  </si>
  <si>
    <t>ТМГ - 250/10</t>
  </si>
  <si>
    <t>ТП - 22  Т -2</t>
  </si>
  <si>
    <t>ТП - 24</t>
  </si>
  <si>
    <t>ТП - 27</t>
  </si>
  <si>
    <t>ТП - 32</t>
  </si>
  <si>
    <t>ТП - 34</t>
  </si>
  <si>
    <t>ТП - 37</t>
  </si>
  <si>
    <t>ТП - 38</t>
  </si>
  <si>
    <t>ТП - 43  Т - 1</t>
  </si>
  <si>
    <t>ТП - 43  Т - 2</t>
  </si>
  <si>
    <t>ТП - 49</t>
  </si>
  <si>
    <t>ТП - 52</t>
  </si>
  <si>
    <t>ТП - 54  Т -1</t>
  </si>
  <si>
    <t>ТП - 54  Т -2</t>
  </si>
  <si>
    <t>ТП - 65  Т - 1</t>
  </si>
  <si>
    <t>ТП - 65  Т - 2</t>
  </si>
  <si>
    <t>ТП - 66  Т - 1</t>
  </si>
  <si>
    <t>ТП - 66  Т - 2</t>
  </si>
  <si>
    <t>ТП - 68  Т - 1</t>
  </si>
  <si>
    <t>ТП - 68  Т - 2</t>
  </si>
  <si>
    <r>
      <t xml:space="preserve">ТМ - </t>
    </r>
    <r>
      <rPr>
        <sz val="10"/>
        <rFont val="Arial Cyr"/>
        <charset val="204"/>
      </rPr>
      <t>400/10</t>
    </r>
  </si>
  <si>
    <t xml:space="preserve">ТП - 69  </t>
  </si>
  <si>
    <t>ТП - 72   Т - 1</t>
  </si>
  <si>
    <t>ТП - 72   Т - 2</t>
  </si>
  <si>
    <t>ТП  - 74  Т - 1</t>
  </si>
  <si>
    <t>ТП  - 74  Т - 2</t>
  </si>
  <si>
    <t>ТП - 75   Т - 1</t>
  </si>
  <si>
    <t>ТП - 75   Т - 2</t>
  </si>
  <si>
    <t>КТП - 88</t>
  </si>
  <si>
    <t>ТМ - 160/10</t>
  </si>
  <si>
    <t>КТП - 87</t>
  </si>
  <si>
    <t>ТП - 29  Т - 1</t>
  </si>
  <si>
    <t>ТП - 29  Т -2</t>
  </si>
  <si>
    <t>КТП - 25</t>
  </si>
  <si>
    <r>
      <t>Т</t>
    </r>
    <r>
      <rPr>
        <sz val="10"/>
        <rFont val="Arial Cyr"/>
        <charset val="204"/>
      </rPr>
      <t>СМ - 200/10</t>
    </r>
  </si>
  <si>
    <t>КТП - 30</t>
  </si>
  <si>
    <t>ТМГ - 160/10</t>
  </si>
  <si>
    <t>Итого по п. Никель</t>
  </si>
  <si>
    <t>г. Заполярный</t>
  </si>
  <si>
    <t>ПС-26 Т-1</t>
  </si>
  <si>
    <t>ТД - 10000/35/6</t>
  </si>
  <si>
    <t>ПС-26 Т-2</t>
  </si>
  <si>
    <t>ТМ - 630/6</t>
  </si>
  <si>
    <t>ТП - 1  Т - 1</t>
  </si>
  <si>
    <t>ТМГ - 400/6</t>
  </si>
  <si>
    <t>ТП - 1  Т - 2</t>
  </si>
  <si>
    <t>ТП - 3а Т - 1</t>
  </si>
  <si>
    <t>ТП - 3а Т - 2</t>
  </si>
  <si>
    <t>ТП - 2</t>
  </si>
  <si>
    <t>ТП - 4  Т - 1</t>
  </si>
  <si>
    <t>ТМ -400/6</t>
  </si>
  <si>
    <t>ТП - 4  Т - 2</t>
  </si>
  <si>
    <t>ТП - 5  Т - 1</t>
  </si>
  <si>
    <t>ТП - 5  Т - 2</t>
  </si>
  <si>
    <r>
      <t xml:space="preserve">ТМГ - </t>
    </r>
    <r>
      <rPr>
        <sz val="10"/>
        <rFont val="Arial Cyr"/>
        <charset val="204"/>
      </rPr>
      <t>400/6</t>
    </r>
  </si>
  <si>
    <t>ТП - 5А Т - 1</t>
  </si>
  <si>
    <t>ТМГ -400/6</t>
  </si>
  <si>
    <t>ТП - 5А Т - 2</t>
  </si>
  <si>
    <t>ТП-6 Т-1</t>
  </si>
  <si>
    <t>ТМ-630/6</t>
  </si>
  <si>
    <t>ТП - 7   Т - 1</t>
  </si>
  <si>
    <t>ТМ - 400/6</t>
  </si>
  <si>
    <t>ТП - 7   Т - 2</t>
  </si>
  <si>
    <t>ТП - 9  Т - 1</t>
  </si>
  <si>
    <t>ТП - 9  Т - 2</t>
  </si>
  <si>
    <t>ТП - 10</t>
  </si>
  <si>
    <t>ТП - 10А  Т - 1</t>
  </si>
  <si>
    <t>ТП - 10А  Т - 2</t>
  </si>
  <si>
    <t>ТП - 10 Б  Т - 1</t>
  </si>
  <si>
    <t>ТП - 10 Б  Т - 2</t>
  </si>
  <si>
    <t xml:space="preserve">ТП -11 </t>
  </si>
  <si>
    <r>
      <t>ТМГ</t>
    </r>
    <r>
      <rPr>
        <sz val="10"/>
        <rFont val="Arial Cyr"/>
        <charset val="204"/>
      </rPr>
      <t xml:space="preserve"> - 400/6</t>
    </r>
  </si>
  <si>
    <t>ТП - 11А  Т - 1</t>
  </si>
  <si>
    <t>ТП - 11А  Т - 2</t>
  </si>
  <si>
    <t>ТП - 12     Т - 1</t>
  </si>
  <si>
    <t>ТП - 12     Т - 2</t>
  </si>
  <si>
    <t>ТП - 13     Т - 1</t>
  </si>
  <si>
    <t>ТП - 13     Т - 2</t>
  </si>
  <si>
    <t>ТМГ- 400/6</t>
  </si>
  <si>
    <t>ТП - 14  Т- 1</t>
  </si>
  <si>
    <r>
      <t xml:space="preserve">ТСМА- </t>
    </r>
    <r>
      <rPr>
        <sz val="10"/>
        <rFont val="Arial Cyr"/>
        <charset val="204"/>
      </rPr>
      <t>400/6</t>
    </r>
  </si>
  <si>
    <t>ТП - 14  Т- 2</t>
  </si>
  <si>
    <t>ТМГ - 630/6</t>
  </si>
  <si>
    <t>ТП - 15   Т - 1</t>
  </si>
  <si>
    <t>ТП - 15   Т - 2</t>
  </si>
  <si>
    <t>ТП - 16  Т - 1</t>
  </si>
  <si>
    <t>ТП - 16  Т - 2</t>
  </si>
  <si>
    <t>ТП - 17  Т - 1</t>
  </si>
  <si>
    <t>ТП - 17  Т - 2</t>
  </si>
  <si>
    <t>ТП - 18   Т - 1</t>
  </si>
  <si>
    <r>
      <t xml:space="preserve">ТМ - </t>
    </r>
    <r>
      <rPr>
        <sz val="10"/>
        <rFont val="Arial Cyr"/>
        <charset val="204"/>
      </rPr>
      <t>1000/6</t>
    </r>
  </si>
  <si>
    <t>ТП - 18   Т - 2</t>
  </si>
  <si>
    <t>ТП - 19   Т - 1</t>
  </si>
  <si>
    <t>ТП - 19   Т - 2</t>
  </si>
  <si>
    <t>ТМГ -630/6</t>
  </si>
  <si>
    <t>ТП - 20   Т - 1</t>
  </si>
  <si>
    <t>ТМ - 250/6</t>
  </si>
  <si>
    <t>ТП - 20   Т - 2</t>
  </si>
  <si>
    <t>ТП - 21    Т - 1</t>
  </si>
  <si>
    <r>
      <t>ТМ</t>
    </r>
    <r>
      <rPr>
        <sz val="10"/>
        <rFont val="Arial Cyr"/>
        <charset val="204"/>
      </rPr>
      <t>АФ - 320/6</t>
    </r>
  </si>
  <si>
    <t>ТП - 21    Т - 2</t>
  </si>
  <si>
    <r>
      <t>ТСМА</t>
    </r>
    <r>
      <rPr>
        <sz val="10"/>
        <rFont val="Arial Cyr"/>
        <charset val="204"/>
      </rPr>
      <t xml:space="preserve"> - 400/6</t>
    </r>
  </si>
  <si>
    <t>ТП - 22  Т - 1</t>
  </si>
  <si>
    <t>ТП - 22  Т - 2</t>
  </si>
  <si>
    <t>ТП - 23  Т - 1</t>
  </si>
  <si>
    <t>ТП - 23  Т - 2</t>
  </si>
  <si>
    <t>ТП - 24   Т - 1</t>
  </si>
  <si>
    <t>ТП - 24   Т - 2</t>
  </si>
  <si>
    <t>ТП - 25   Т - 1</t>
  </si>
  <si>
    <t>ТП - 25   Т - 2</t>
  </si>
  <si>
    <r>
      <t>ТМГ -</t>
    </r>
    <r>
      <rPr>
        <sz val="10"/>
        <rFont val="Arial Cyr"/>
        <charset val="204"/>
      </rPr>
      <t xml:space="preserve"> 630/6</t>
    </r>
  </si>
  <si>
    <t>ТП-30 Т-1</t>
  </si>
  <si>
    <t>ТМГ-250/6</t>
  </si>
  <si>
    <t>ТП-30 Т-2</t>
  </si>
  <si>
    <t>РП - 4    Т - 1</t>
  </si>
  <si>
    <t>РП - 4    Т - 2</t>
  </si>
  <si>
    <t>КТП Ждановка</t>
  </si>
  <si>
    <t>КТП - 27</t>
  </si>
  <si>
    <r>
      <t>ТМ</t>
    </r>
    <r>
      <rPr>
        <sz val="10"/>
        <rFont val="Arial Cyr"/>
        <charset val="204"/>
      </rPr>
      <t>Г - 400/6</t>
    </r>
  </si>
  <si>
    <t>КТП - 28</t>
  </si>
  <si>
    <r>
      <t>ТМ</t>
    </r>
    <r>
      <rPr>
        <sz val="10"/>
        <rFont val="Arial Cyr"/>
        <charset val="204"/>
      </rPr>
      <t>Ш - 320/6</t>
    </r>
  </si>
  <si>
    <t>КТП-31</t>
  </si>
  <si>
    <t xml:space="preserve">ТМГ- 100/6 </t>
  </si>
  <si>
    <t>КТП-32</t>
  </si>
  <si>
    <t>Итого по г. Заполярный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</si>
</sst>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1" xfId="0" applyBorder="1"/>
    <xf numFmtId="0" fontId="0" fillId="0" borderId="1" xfId="0" applyFill="1" applyBorder="1"/>
    <xf numFmtId="2" fontId="0" fillId="0" borderId="1" xfId="0" applyNumberFormat="1" applyBorder="1"/>
    <xf numFmtId="2" fontId="0" fillId="0" borderId="1" xfId="0" applyNumberFormat="1" applyFont="1" applyFill="1" applyBorder="1"/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0" xfId="0" applyNumberFormat="1" applyBorder="1"/>
    <xf numFmtId="0" fontId="0" fillId="0" borderId="1" xfId="0" applyFont="1" applyFill="1" applyBorder="1"/>
    <xf numFmtId="0" fontId="0" fillId="0" borderId="1" xfId="0" applyFont="1" applyBorder="1"/>
    <xf numFmtId="0" fontId="0" fillId="0" borderId="0" xfId="0" applyFill="1" applyBorder="1"/>
    <xf numFmtId="0" fontId="1" fillId="0" borderId="1" xfId="0" applyFont="1" applyFill="1" applyBorder="1"/>
    <xf numFmtId="164" fontId="1" fillId="0" borderId="1" xfId="0" applyNumberFormat="1" applyFont="1" applyFill="1" applyBorder="1"/>
    <xf numFmtId="2" fontId="1" fillId="0" borderId="0" xfId="0" applyNumberFormat="1" applyFont="1" applyBorder="1"/>
    <xf numFmtId="0" fontId="1" fillId="0" borderId="0" xfId="0" applyFont="1" applyFill="1" applyBorder="1" applyAlignment="1">
      <alignment horizontal="center"/>
    </xf>
    <xf numFmtId="0" fontId="1" fillId="0" borderId="1" xfId="0" applyFont="1" applyBorder="1"/>
    <xf numFmtId="2" fontId="0" fillId="0" borderId="0" xfId="0" applyNumberFormat="1"/>
    <xf numFmtId="2" fontId="0" fillId="0" borderId="0" xfId="0" applyNumberFormat="1" applyFill="1"/>
    <xf numFmtId="0" fontId="0" fillId="0" borderId="0" xfId="0" applyFill="1"/>
    <xf numFmtId="0" fontId="0" fillId="2" borderId="0" xfId="0" applyFill="1"/>
    <xf numFmtId="0" fontId="0" fillId="0" borderId="4" xfId="0" applyFont="1" applyFill="1" applyBorder="1"/>
    <xf numFmtId="0" fontId="0" fillId="0" borderId="4" xfId="0" applyBorder="1"/>
    <xf numFmtId="2" fontId="0" fillId="0" borderId="4" xfId="0" applyNumberFormat="1" applyFont="1" applyFill="1" applyBorder="1"/>
    <xf numFmtId="0" fontId="0" fillId="0" borderId="6" xfId="0" applyFont="1" applyFill="1" applyBorder="1"/>
    <xf numFmtId="0" fontId="0" fillId="0" borderId="1" xfId="0" applyFont="1" applyFill="1" applyBorder="1" applyAlignment="1">
      <alignment horizontal="center"/>
    </xf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center"/>
    </xf>
    <xf numFmtId="0" fontId="2" fillId="0" borderId="6" xfId="0" applyFont="1" applyFill="1" applyBorder="1"/>
    <xf numFmtId="0" fontId="0" fillId="0" borderId="0" xfId="0" applyBorder="1" applyAlignment="1">
      <alignment horizontal="center"/>
    </xf>
    <xf numFmtId="1" fontId="1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center"/>
    </xf>
    <xf numFmtId="2" fontId="0" fillId="0" borderId="6" xfId="0" applyNumberFormat="1" applyFont="1" applyFill="1" applyBorder="1"/>
    <xf numFmtId="2" fontId="0" fillId="0" borderId="4" xfId="0" applyNumberFormat="1" applyFont="1" applyFill="1" applyBorder="1" applyAlignment="1">
      <alignment horizontal="center"/>
    </xf>
    <xf numFmtId="0" fontId="0" fillId="0" borderId="4" xfId="0" applyFill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 shrinkToFit="1"/>
    </xf>
    <xf numFmtId="0" fontId="1" fillId="0" borderId="1" xfId="0" applyFont="1" applyFill="1" applyBorder="1" applyAlignment="1">
      <alignment vertical="center" wrapText="1"/>
    </xf>
    <xf numFmtId="2" fontId="0" fillId="0" borderId="4" xfId="0" applyNumberFormat="1" applyFont="1" applyFill="1" applyBorder="1" applyAlignment="1"/>
    <xf numFmtId="0" fontId="0" fillId="0" borderId="5" xfId="0" applyBorder="1" applyAlignment="1"/>
    <xf numFmtId="2" fontId="0" fillId="0" borderId="4" xfId="0" applyNumberFormat="1" applyBorder="1" applyAlignment="1"/>
    <xf numFmtId="0" fontId="0" fillId="0" borderId="5" xfId="0" applyFill="1" applyBorder="1" applyAlignment="1"/>
    <xf numFmtId="0" fontId="1" fillId="0" borderId="1" xfId="0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8FC23-A1EC-4623-A27D-178B2F2F91E5}">
  <dimension ref="A2:EN138"/>
  <sheetViews>
    <sheetView tabSelected="1" topLeftCell="A2" zoomScaleNormal="100" zoomScalePageLayoutView="110" workbookViewId="0">
      <pane ySplit="2" topLeftCell="A4" activePane="bottomLeft" state="frozen"/>
      <selection activeCell="A2" sqref="A2"/>
      <selection pane="bottomLeft" activeCell="M135" sqref="M135"/>
    </sheetView>
  </sheetViews>
  <sheetFormatPr defaultRowHeight="12.75" x14ac:dyDescent="0.2"/>
  <cols>
    <col min="1" max="1" width="5.140625" customWidth="1"/>
    <col min="2" max="2" width="15.85546875" customWidth="1"/>
    <col min="3" max="3" width="14.5703125" customWidth="1"/>
    <col min="4" max="4" width="10.28515625" customWidth="1"/>
    <col min="5" max="5" width="10.5703125" bestFit="1" customWidth="1"/>
    <col min="7" max="7" width="14.42578125" customWidth="1"/>
    <col min="8" max="8" width="7.85546875" customWidth="1"/>
    <col min="9" max="9" width="9.42578125" customWidth="1"/>
    <col min="10" max="10" width="9.28515625" customWidth="1"/>
    <col min="11" max="11" width="11.85546875" customWidth="1"/>
    <col min="12" max="12" width="14.28515625" customWidth="1"/>
    <col min="13" max="14" width="14.42578125" customWidth="1"/>
    <col min="15" max="16" width="11.7109375" customWidth="1"/>
    <col min="17" max="17" width="17.42578125" customWidth="1"/>
  </cols>
  <sheetData>
    <row r="2" spans="1:16" x14ac:dyDescent="0.2">
      <c r="A2" s="46" t="s">
        <v>0</v>
      </c>
      <c r="B2" s="39" t="s">
        <v>1</v>
      </c>
      <c r="C2" s="47" t="s">
        <v>2</v>
      </c>
      <c r="D2" s="39" t="s">
        <v>3</v>
      </c>
      <c r="E2" s="39" t="s">
        <v>4</v>
      </c>
      <c r="F2" s="39" t="s">
        <v>5</v>
      </c>
      <c r="G2" s="39" t="s">
        <v>6</v>
      </c>
      <c r="H2" s="41" t="s">
        <v>7</v>
      </c>
      <c r="I2" s="41"/>
      <c r="J2" s="41"/>
      <c r="K2" s="41"/>
      <c r="L2" s="42" t="s">
        <v>8</v>
      </c>
      <c r="M2" s="42" t="s">
        <v>9</v>
      </c>
      <c r="N2" s="42" t="s">
        <v>10</v>
      </c>
    </row>
    <row r="3" spans="1:16" s="4" customFormat="1" ht="47.25" customHeight="1" x14ac:dyDescent="0.2">
      <c r="A3" s="40"/>
      <c r="B3" s="40"/>
      <c r="C3" s="40"/>
      <c r="D3" s="40"/>
      <c r="E3" s="40"/>
      <c r="F3" s="40"/>
      <c r="G3" s="40"/>
      <c r="H3" s="1" t="s">
        <v>11</v>
      </c>
      <c r="I3" s="1" t="s">
        <v>12</v>
      </c>
      <c r="J3" s="1" t="s">
        <v>13</v>
      </c>
      <c r="K3" s="1" t="s">
        <v>14</v>
      </c>
      <c r="L3" s="43"/>
      <c r="M3" s="43"/>
      <c r="N3" s="43"/>
      <c r="O3" s="2"/>
      <c r="P3" s="3"/>
    </row>
    <row r="4" spans="1:16" s="4" customFormat="1" ht="12.75" customHeight="1" x14ac:dyDescent="0.2">
      <c r="A4" s="44" t="s">
        <v>15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6" s="4" customFormat="1" x14ac:dyDescent="0.2">
      <c r="A5" s="5">
        <v>1</v>
      </c>
      <c r="B5" s="6" t="s">
        <v>16</v>
      </c>
      <c r="C5" s="5" t="s">
        <v>17</v>
      </c>
      <c r="D5" s="5">
        <v>400</v>
      </c>
      <c r="E5" s="5">
        <f t="shared" ref="E5:E64" si="0">F5*25</f>
        <v>577.5</v>
      </c>
      <c r="F5" s="5">
        <v>23.1</v>
      </c>
      <c r="G5" s="7">
        <f>1.73*0.4*0.9*((H5+I5+J5)/3)</f>
        <v>24.289200000000001</v>
      </c>
      <c r="H5" s="8">
        <v>40</v>
      </c>
      <c r="I5" s="9">
        <v>36</v>
      </c>
      <c r="J5" s="9">
        <v>41</v>
      </c>
      <c r="K5" s="10">
        <f>(H5+I5+J5)/3</f>
        <v>39</v>
      </c>
      <c r="L5" s="11">
        <f>K5/E5</f>
        <v>6.7532467532467527E-2</v>
      </c>
      <c r="M5" s="50">
        <f>(400*0.85-G5-G6)*0.7</f>
        <v>213.00495999999998</v>
      </c>
      <c r="N5" s="50">
        <f t="shared" ref="N5:N64" si="1">M5/0.85</f>
        <v>250.59407058823527</v>
      </c>
      <c r="O5" s="12"/>
      <c r="P5" s="12"/>
    </row>
    <row r="6" spans="1:16" s="4" customFormat="1" x14ac:dyDescent="0.2">
      <c r="A6" s="5">
        <f t="shared" ref="A6:A64" si="2">A5+1</f>
        <v>2</v>
      </c>
      <c r="B6" s="6" t="s">
        <v>18</v>
      </c>
      <c r="C6" s="5" t="s">
        <v>19</v>
      </c>
      <c r="D6" s="5">
        <v>400</v>
      </c>
      <c r="E6" s="5">
        <f t="shared" si="0"/>
        <v>577.5</v>
      </c>
      <c r="F6" s="5">
        <v>23.1</v>
      </c>
      <c r="G6" s="7">
        <f t="shared" ref="G6:G64" si="3">1.73*0.4*0.9*((H6+I6+J6)/3)</f>
        <v>11.417999999999999</v>
      </c>
      <c r="H6" s="8">
        <v>11</v>
      </c>
      <c r="I6" s="9">
        <v>18</v>
      </c>
      <c r="J6" s="9">
        <v>26</v>
      </c>
      <c r="K6" s="10">
        <f t="shared" ref="K6:K64" si="4">(H6+I6+J6)/3</f>
        <v>18.333333333333332</v>
      </c>
      <c r="L6" s="11">
        <f t="shared" ref="L6:L64" si="5">K6/E6</f>
        <v>3.1746031746031744E-2</v>
      </c>
      <c r="M6" s="49"/>
      <c r="N6" s="49"/>
      <c r="O6" s="12"/>
      <c r="P6" s="12"/>
    </row>
    <row r="7" spans="1:16" s="4" customFormat="1" x14ac:dyDescent="0.2">
      <c r="A7" s="5">
        <f t="shared" si="2"/>
        <v>3</v>
      </c>
      <c r="B7" s="13" t="s">
        <v>20</v>
      </c>
      <c r="C7" s="13" t="s">
        <v>21</v>
      </c>
      <c r="D7" s="13">
        <v>630</v>
      </c>
      <c r="E7" s="13">
        <f t="shared" si="0"/>
        <v>910</v>
      </c>
      <c r="F7" s="13">
        <v>36.4</v>
      </c>
      <c r="G7" s="7">
        <f t="shared" si="3"/>
        <v>30.517200000000003</v>
      </c>
      <c r="H7" s="8">
        <v>59</v>
      </c>
      <c r="I7" s="9">
        <v>33</v>
      </c>
      <c r="J7" s="9">
        <v>55</v>
      </c>
      <c r="K7" s="10">
        <f t="shared" si="4"/>
        <v>49</v>
      </c>
      <c r="L7" s="9">
        <f t="shared" si="5"/>
        <v>5.3846153846153849E-2</v>
      </c>
      <c r="M7" s="48">
        <f>(630*0.85-G7-G8)*0.7</f>
        <v>347.67516000000001</v>
      </c>
      <c r="N7" s="48">
        <f t="shared" si="1"/>
        <v>409.02960000000002</v>
      </c>
      <c r="O7" s="12"/>
      <c r="P7" s="12"/>
    </row>
    <row r="8" spans="1:16" s="4" customFormat="1" x14ac:dyDescent="0.2">
      <c r="A8" s="5">
        <f t="shared" si="2"/>
        <v>4</v>
      </c>
      <c r="B8" s="13" t="s">
        <v>22</v>
      </c>
      <c r="C8" s="13" t="s">
        <v>21</v>
      </c>
      <c r="D8" s="13">
        <v>630</v>
      </c>
      <c r="E8" s="13">
        <f t="shared" si="0"/>
        <v>910</v>
      </c>
      <c r="F8" s="13">
        <v>36.4</v>
      </c>
      <c r="G8" s="7">
        <f t="shared" si="3"/>
        <v>8.3040000000000003</v>
      </c>
      <c r="H8" s="8">
        <v>15</v>
      </c>
      <c r="I8" s="9">
        <v>7</v>
      </c>
      <c r="J8" s="9">
        <v>18</v>
      </c>
      <c r="K8" s="10">
        <f t="shared" si="4"/>
        <v>13.333333333333334</v>
      </c>
      <c r="L8" s="9">
        <f t="shared" si="5"/>
        <v>1.4652014652014652E-2</v>
      </c>
      <c r="M8" s="49"/>
      <c r="N8" s="49"/>
      <c r="O8" s="12"/>
      <c r="P8" s="12"/>
    </row>
    <row r="9" spans="1:16" s="4" customFormat="1" x14ac:dyDescent="0.2">
      <c r="A9" s="5">
        <f t="shared" si="2"/>
        <v>5</v>
      </c>
      <c r="B9" s="13" t="s">
        <v>23</v>
      </c>
      <c r="C9" s="13" t="s">
        <v>24</v>
      </c>
      <c r="D9" s="13">
        <v>630</v>
      </c>
      <c r="E9" s="13">
        <f t="shared" si="0"/>
        <v>910</v>
      </c>
      <c r="F9" s="13">
        <v>36.4</v>
      </c>
      <c r="G9" s="7">
        <f t="shared" si="3"/>
        <v>41.52</v>
      </c>
      <c r="H9" s="8">
        <v>58</v>
      </c>
      <c r="I9" s="9">
        <v>75</v>
      </c>
      <c r="J9" s="9">
        <v>67</v>
      </c>
      <c r="K9" s="10">
        <f t="shared" si="4"/>
        <v>66.666666666666671</v>
      </c>
      <c r="L9" s="9">
        <f t="shared" si="5"/>
        <v>7.3260073260073263E-2</v>
      </c>
      <c r="M9" s="48">
        <f>(630*0.85-G9-G10)*0.7</f>
        <v>282.71712000000002</v>
      </c>
      <c r="N9" s="48">
        <f t="shared" si="1"/>
        <v>332.60837647058827</v>
      </c>
      <c r="O9" s="12"/>
      <c r="P9" s="12"/>
    </row>
    <row r="10" spans="1:16" s="4" customFormat="1" x14ac:dyDescent="0.2">
      <c r="A10" s="5">
        <f t="shared" si="2"/>
        <v>6</v>
      </c>
      <c r="B10" s="13" t="s">
        <v>25</v>
      </c>
      <c r="C10" s="13" t="s">
        <v>24</v>
      </c>
      <c r="D10" s="13">
        <v>630</v>
      </c>
      <c r="E10" s="13">
        <f t="shared" si="0"/>
        <v>910</v>
      </c>
      <c r="F10" s="13">
        <v>36.4</v>
      </c>
      <c r="G10" s="7">
        <f t="shared" si="3"/>
        <v>90.098399999999998</v>
      </c>
      <c r="H10" s="8">
        <v>133</v>
      </c>
      <c r="I10" s="9">
        <v>136</v>
      </c>
      <c r="J10" s="9">
        <v>165</v>
      </c>
      <c r="K10" s="10">
        <f t="shared" si="4"/>
        <v>144.66666666666666</v>
      </c>
      <c r="L10" s="9">
        <f t="shared" si="5"/>
        <v>0.15897435897435896</v>
      </c>
      <c r="M10" s="49"/>
      <c r="N10" s="49"/>
      <c r="O10" s="12"/>
      <c r="P10" s="12"/>
    </row>
    <row r="11" spans="1:16" s="4" customFormat="1" x14ac:dyDescent="0.2">
      <c r="A11" s="5">
        <f t="shared" si="2"/>
        <v>7</v>
      </c>
      <c r="B11" s="13" t="s">
        <v>26</v>
      </c>
      <c r="C11" s="13" t="s">
        <v>27</v>
      </c>
      <c r="D11" s="13">
        <v>250</v>
      </c>
      <c r="E11" s="13">
        <f t="shared" si="0"/>
        <v>362.5</v>
      </c>
      <c r="F11" s="13">
        <v>14.5</v>
      </c>
      <c r="G11" s="7">
        <f t="shared" si="3"/>
        <v>61.241999999999997</v>
      </c>
      <c r="H11" s="8">
        <v>69</v>
      </c>
      <c r="I11" s="9">
        <v>120</v>
      </c>
      <c r="J11" s="9">
        <v>106</v>
      </c>
      <c r="K11" s="10">
        <f t="shared" si="4"/>
        <v>98.333333333333329</v>
      </c>
      <c r="L11" s="9">
        <f t="shared" si="5"/>
        <v>0.27126436781609192</v>
      </c>
      <c r="M11" s="48">
        <f>(250*0.85-G11-G12)*0.7</f>
        <v>105.8806</v>
      </c>
      <c r="N11" s="48">
        <f t="shared" si="1"/>
        <v>124.56541176470589</v>
      </c>
      <c r="O11" s="12"/>
      <c r="P11" s="12"/>
    </row>
    <row r="12" spans="1:16" s="4" customFormat="1" x14ac:dyDescent="0.2">
      <c r="A12" s="5">
        <f t="shared" si="2"/>
        <v>8</v>
      </c>
      <c r="B12" s="13" t="s">
        <v>28</v>
      </c>
      <c r="C12" s="13" t="s">
        <v>27</v>
      </c>
      <c r="D12" s="13">
        <v>250</v>
      </c>
      <c r="E12" s="13">
        <f t="shared" si="0"/>
        <v>362.5</v>
      </c>
      <c r="F12" s="13">
        <v>14.5</v>
      </c>
      <c r="G12" s="7">
        <f t="shared" si="3"/>
        <v>0</v>
      </c>
      <c r="H12" s="8">
        <v>0</v>
      </c>
      <c r="I12" s="9">
        <v>0</v>
      </c>
      <c r="J12" s="9">
        <v>0</v>
      </c>
      <c r="K12" s="10">
        <f t="shared" si="4"/>
        <v>0</v>
      </c>
      <c r="L12" s="9">
        <f t="shared" si="5"/>
        <v>0</v>
      </c>
      <c r="M12" s="49"/>
      <c r="N12" s="49"/>
      <c r="O12" s="12"/>
      <c r="P12" s="12"/>
    </row>
    <row r="13" spans="1:16" s="4" customFormat="1" x14ac:dyDescent="0.2">
      <c r="A13" s="5">
        <f t="shared" si="2"/>
        <v>9</v>
      </c>
      <c r="B13" s="13" t="s">
        <v>29</v>
      </c>
      <c r="C13" s="13" t="s">
        <v>30</v>
      </c>
      <c r="D13" s="13">
        <v>400</v>
      </c>
      <c r="E13" s="13">
        <f t="shared" si="0"/>
        <v>577.5</v>
      </c>
      <c r="F13" s="13">
        <v>23.1</v>
      </c>
      <c r="G13" s="7">
        <f t="shared" si="3"/>
        <v>78.057599999999994</v>
      </c>
      <c r="H13" s="8">
        <v>150</v>
      </c>
      <c r="I13" s="9">
        <v>120</v>
      </c>
      <c r="J13" s="9">
        <v>106</v>
      </c>
      <c r="K13" s="10">
        <f t="shared" si="4"/>
        <v>125.33333333333333</v>
      </c>
      <c r="L13" s="9">
        <f t="shared" si="5"/>
        <v>0.21702741702741701</v>
      </c>
      <c r="M13" s="48">
        <f>(400*0.85-G13-G14)*0.7</f>
        <v>171.00747999999999</v>
      </c>
      <c r="N13" s="48">
        <f t="shared" si="1"/>
        <v>201.18527058823528</v>
      </c>
      <c r="O13" s="12"/>
      <c r="P13" s="12"/>
    </row>
    <row r="14" spans="1:16" s="4" customFormat="1" x14ac:dyDescent="0.2">
      <c r="A14" s="5">
        <f t="shared" si="2"/>
        <v>10</v>
      </c>
      <c r="B14" s="13" t="s">
        <v>31</v>
      </c>
      <c r="C14" s="13" t="s">
        <v>30</v>
      </c>
      <c r="D14" s="13">
        <v>400</v>
      </c>
      <c r="E14" s="13">
        <f t="shared" si="0"/>
        <v>577.5</v>
      </c>
      <c r="F14" s="13">
        <v>23.1</v>
      </c>
      <c r="G14" s="7">
        <f t="shared" si="3"/>
        <v>17.646000000000001</v>
      </c>
      <c r="H14" s="8">
        <v>37</v>
      </c>
      <c r="I14" s="9">
        <v>20</v>
      </c>
      <c r="J14" s="9">
        <v>28</v>
      </c>
      <c r="K14" s="10">
        <f t="shared" si="4"/>
        <v>28.333333333333332</v>
      </c>
      <c r="L14" s="9">
        <f t="shared" si="5"/>
        <v>4.9062049062049057E-2</v>
      </c>
      <c r="M14" s="49"/>
      <c r="N14" s="49"/>
      <c r="O14" s="12"/>
      <c r="P14" s="12"/>
    </row>
    <row r="15" spans="1:16" s="4" customFormat="1" x14ac:dyDescent="0.2">
      <c r="A15" s="5">
        <f t="shared" si="2"/>
        <v>11</v>
      </c>
      <c r="B15" s="13" t="s">
        <v>32</v>
      </c>
      <c r="C15" s="13" t="s">
        <v>27</v>
      </c>
      <c r="D15" s="13">
        <v>250</v>
      </c>
      <c r="E15" s="13">
        <f t="shared" si="0"/>
        <v>362.5</v>
      </c>
      <c r="F15" s="13">
        <v>14.5</v>
      </c>
      <c r="G15" s="7">
        <f t="shared" si="3"/>
        <v>44.8416</v>
      </c>
      <c r="H15" s="8">
        <v>46</v>
      </c>
      <c r="I15" s="9">
        <v>57</v>
      </c>
      <c r="J15" s="9">
        <v>113</v>
      </c>
      <c r="K15" s="10">
        <f t="shared" si="4"/>
        <v>72</v>
      </c>
      <c r="L15" s="9">
        <f t="shared" si="5"/>
        <v>0.19862068965517241</v>
      </c>
      <c r="M15" s="48">
        <f>(250*0.85-G15-G16)</f>
        <v>113.05959999999999</v>
      </c>
      <c r="N15" s="48">
        <f t="shared" si="1"/>
        <v>133.01129411764705</v>
      </c>
      <c r="O15" s="12"/>
      <c r="P15" s="12"/>
    </row>
    <row r="16" spans="1:16" s="4" customFormat="1" x14ac:dyDescent="0.2">
      <c r="A16" s="5">
        <f t="shared" si="2"/>
        <v>12</v>
      </c>
      <c r="B16" s="13" t="s">
        <v>33</v>
      </c>
      <c r="C16" s="13" t="s">
        <v>27</v>
      </c>
      <c r="D16" s="13">
        <v>250</v>
      </c>
      <c r="E16" s="13">
        <f t="shared" si="0"/>
        <v>362.5</v>
      </c>
      <c r="F16" s="13">
        <v>14.5</v>
      </c>
      <c r="G16" s="7">
        <f t="shared" si="3"/>
        <v>54.598800000000004</v>
      </c>
      <c r="H16" s="8">
        <v>79</v>
      </c>
      <c r="I16" s="9">
        <v>107</v>
      </c>
      <c r="J16" s="9">
        <v>77</v>
      </c>
      <c r="K16" s="10">
        <f t="shared" si="4"/>
        <v>87.666666666666671</v>
      </c>
      <c r="L16" s="9">
        <f t="shared" si="5"/>
        <v>0.24183908045977012</v>
      </c>
      <c r="M16" s="49"/>
      <c r="N16" s="49"/>
      <c r="O16" s="12"/>
      <c r="P16" s="12"/>
    </row>
    <row r="17" spans="1:16" s="4" customFormat="1" x14ac:dyDescent="0.2">
      <c r="A17" s="5">
        <f t="shared" si="2"/>
        <v>13</v>
      </c>
      <c r="B17" s="13" t="s">
        <v>34</v>
      </c>
      <c r="C17" s="13" t="s">
        <v>35</v>
      </c>
      <c r="D17" s="13">
        <v>630</v>
      </c>
      <c r="E17" s="13">
        <v>910</v>
      </c>
      <c r="F17" s="13">
        <v>36.4</v>
      </c>
      <c r="G17" s="7">
        <f t="shared" si="3"/>
        <v>126.2208</v>
      </c>
      <c r="H17" s="8">
        <v>222</v>
      </c>
      <c r="I17" s="9">
        <v>210</v>
      </c>
      <c r="J17" s="9">
        <v>176</v>
      </c>
      <c r="K17" s="10">
        <f t="shared" si="4"/>
        <v>202.66666666666666</v>
      </c>
      <c r="L17" s="9">
        <f t="shared" si="5"/>
        <v>0.2227106227106227</v>
      </c>
      <c r="M17" s="48">
        <f>(630*0.85-G17-G18)*0.7</f>
        <v>225.31571999999997</v>
      </c>
      <c r="N17" s="48">
        <f t="shared" si="1"/>
        <v>265.07731764705881</v>
      </c>
      <c r="O17" s="12"/>
      <c r="P17" s="12"/>
    </row>
    <row r="18" spans="1:16" s="4" customFormat="1" x14ac:dyDescent="0.2">
      <c r="A18" s="5">
        <f t="shared" si="2"/>
        <v>14</v>
      </c>
      <c r="B18" s="13" t="s">
        <v>36</v>
      </c>
      <c r="C18" s="13" t="s">
        <v>35</v>
      </c>
      <c r="D18" s="13">
        <v>630</v>
      </c>
      <c r="E18" s="13">
        <v>910</v>
      </c>
      <c r="F18" s="13">
        <v>36.4</v>
      </c>
      <c r="G18" s="7">
        <f t="shared" si="3"/>
        <v>87.399600000000007</v>
      </c>
      <c r="H18" s="8">
        <v>165</v>
      </c>
      <c r="I18" s="9">
        <v>151</v>
      </c>
      <c r="J18" s="9">
        <v>105</v>
      </c>
      <c r="K18" s="10">
        <f t="shared" si="4"/>
        <v>140.33333333333334</v>
      </c>
      <c r="L18" s="9">
        <f t="shared" si="5"/>
        <v>0.15421245421245422</v>
      </c>
      <c r="M18" s="49"/>
      <c r="N18" s="49"/>
      <c r="O18" s="12"/>
      <c r="P18" s="12"/>
    </row>
    <row r="19" spans="1:16" s="4" customFormat="1" x14ac:dyDescent="0.2">
      <c r="A19" s="5">
        <f t="shared" si="2"/>
        <v>15</v>
      </c>
      <c r="B19" s="13" t="s">
        <v>37</v>
      </c>
      <c r="C19" s="13" t="s">
        <v>27</v>
      </c>
      <c r="D19" s="13">
        <v>250</v>
      </c>
      <c r="E19" s="13">
        <f t="shared" si="0"/>
        <v>362.5</v>
      </c>
      <c r="F19" s="13">
        <v>14.5</v>
      </c>
      <c r="G19" s="7">
        <f t="shared" si="3"/>
        <v>57.505200000000002</v>
      </c>
      <c r="H19" s="8">
        <v>110</v>
      </c>
      <c r="I19" s="9">
        <v>75</v>
      </c>
      <c r="J19" s="9">
        <v>92</v>
      </c>
      <c r="K19" s="10">
        <f t="shared" si="4"/>
        <v>92.333333333333329</v>
      </c>
      <c r="L19" s="9">
        <f t="shared" si="5"/>
        <v>0.25471264367816093</v>
      </c>
      <c r="M19" s="48">
        <f>(250*0.85-G19-G20)*0.7</f>
        <v>108.49636</v>
      </c>
      <c r="N19" s="48">
        <f t="shared" si="1"/>
        <v>127.64277647058823</v>
      </c>
      <c r="O19" s="12"/>
      <c r="P19" s="12"/>
    </row>
    <row r="20" spans="1:16" s="4" customFormat="1" x14ac:dyDescent="0.2">
      <c r="A20" s="5">
        <f t="shared" si="2"/>
        <v>16</v>
      </c>
      <c r="B20" s="13" t="s">
        <v>38</v>
      </c>
      <c r="C20" s="13" t="s">
        <v>39</v>
      </c>
      <c r="D20" s="13">
        <v>200</v>
      </c>
      <c r="E20" s="13">
        <f t="shared" si="0"/>
        <v>362.5</v>
      </c>
      <c r="F20" s="13">
        <v>14.5</v>
      </c>
      <c r="G20" s="7">
        <f t="shared" si="3"/>
        <v>0</v>
      </c>
      <c r="H20" s="8">
        <v>0</v>
      </c>
      <c r="I20" s="9">
        <v>0</v>
      </c>
      <c r="J20" s="9">
        <v>0</v>
      </c>
      <c r="K20" s="10">
        <f t="shared" si="4"/>
        <v>0</v>
      </c>
      <c r="L20" s="9">
        <f t="shared" si="5"/>
        <v>0</v>
      </c>
      <c r="M20" s="49"/>
      <c r="N20" s="49"/>
      <c r="O20" s="12"/>
      <c r="P20" s="12"/>
    </row>
    <row r="21" spans="1:16" s="4" customFormat="1" x14ac:dyDescent="0.2">
      <c r="A21" s="5">
        <f t="shared" si="2"/>
        <v>17</v>
      </c>
      <c r="B21" s="13" t="s">
        <v>40</v>
      </c>
      <c r="C21" s="13" t="s">
        <v>27</v>
      </c>
      <c r="D21" s="13">
        <v>250</v>
      </c>
      <c r="E21" s="13">
        <f t="shared" si="0"/>
        <v>362.5</v>
      </c>
      <c r="F21" s="13">
        <v>14.5</v>
      </c>
      <c r="G21" s="7">
        <f t="shared" si="3"/>
        <v>8.9268000000000001</v>
      </c>
      <c r="H21" s="8">
        <v>6</v>
      </c>
      <c r="I21" s="9">
        <v>34</v>
      </c>
      <c r="J21" s="9">
        <v>3</v>
      </c>
      <c r="K21" s="10">
        <f t="shared" si="4"/>
        <v>14.333333333333334</v>
      </c>
      <c r="L21" s="9">
        <f t="shared" si="5"/>
        <v>3.9540229885057475E-2</v>
      </c>
      <c r="M21" s="8">
        <f>(250*0.85-G21)*0.7</f>
        <v>142.50123999999997</v>
      </c>
      <c r="N21" s="8">
        <f t="shared" si="1"/>
        <v>167.64851764705878</v>
      </c>
      <c r="O21" s="12"/>
      <c r="P21" s="12"/>
    </row>
    <row r="22" spans="1:16" s="4" customFormat="1" x14ac:dyDescent="0.2">
      <c r="A22" s="5">
        <f t="shared" si="2"/>
        <v>18</v>
      </c>
      <c r="B22" s="13" t="s">
        <v>41</v>
      </c>
      <c r="C22" s="13" t="s">
        <v>19</v>
      </c>
      <c r="D22" s="13">
        <v>400</v>
      </c>
      <c r="E22" s="13">
        <v>577.5</v>
      </c>
      <c r="F22" s="13">
        <v>23.1</v>
      </c>
      <c r="G22" s="7">
        <f t="shared" si="3"/>
        <v>50.031599999999997</v>
      </c>
      <c r="H22" s="8">
        <v>101</v>
      </c>
      <c r="I22" s="9">
        <v>72</v>
      </c>
      <c r="J22" s="9">
        <v>68</v>
      </c>
      <c r="K22" s="10">
        <f t="shared" si="4"/>
        <v>80.333333333333329</v>
      </c>
      <c r="L22" s="9">
        <f t="shared" si="5"/>
        <v>0.13910533910533909</v>
      </c>
      <c r="M22" s="8">
        <f>(400*0.85-G22)*0.7</f>
        <v>202.97787999999997</v>
      </c>
      <c r="N22" s="8">
        <f t="shared" si="1"/>
        <v>238.79750588235291</v>
      </c>
      <c r="O22" s="12"/>
      <c r="P22" s="12"/>
    </row>
    <row r="23" spans="1:16" s="4" customFormat="1" x14ac:dyDescent="0.2">
      <c r="A23" s="5">
        <f t="shared" si="2"/>
        <v>19</v>
      </c>
      <c r="B23" s="13" t="s">
        <v>42</v>
      </c>
      <c r="C23" s="13" t="s">
        <v>19</v>
      </c>
      <c r="D23" s="13">
        <v>400</v>
      </c>
      <c r="E23" s="13">
        <f t="shared" si="0"/>
        <v>577.5</v>
      </c>
      <c r="F23" s="13">
        <v>23.1</v>
      </c>
      <c r="G23" s="7">
        <f t="shared" si="3"/>
        <v>68.092799999999997</v>
      </c>
      <c r="H23" s="8">
        <v>140</v>
      </c>
      <c r="I23" s="9">
        <v>52</v>
      </c>
      <c r="J23" s="9">
        <v>136</v>
      </c>
      <c r="K23" s="10">
        <f t="shared" si="4"/>
        <v>109.33333333333333</v>
      </c>
      <c r="L23" s="9">
        <f t="shared" si="5"/>
        <v>0.18932178932178931</v>
      </c>
      <c r="M23" s="8">
        <f>(400*0.85-G23)*0.7</f>
        <v>190.33503999999999</v>
      </c>
      <c r="N23" s="8">
        <f t="shared" si="1"/>
        <v>223.92357647058824</v>
      </c>
      <c r="O23" s="12"/>
      <c r="P23" s="12"/>
    </row>
    <row r="24" spans="1:16" s="4" customFormat="1" x14ac:dyDescent="0.2">
      <c r="A24" s="5">
        <f t="shared" si="2"/>
        <v>20</v>
      </c>
      <c r="B24" s="13" t="s">
        <v>43</v>
      </c>
      <c r="C24" s="13" t="s">
        <v>19</v>
      </c>
      <c r="D24" s="13">
        <v>400</v>
      </c>
      <c r="E24" s="13">
        <f t="shared" si="0"/>
        <v>577.5</v>
      </c>
      <c r="F24" s="13">
        <v>23.1</v>
      </c>
      <c r="G24" s="7">
        <f t="shared" si="3"/>
        <v>151.1328</v>
      </c>
      <c r="H24" s="8">
        <v>258</v>
      </c>
      <c r="I24" s="9">
        <v>253</v>
      </c>
      <c r="J24" s="9">
        <v>217</v>
      </c>
      <c r="K24" s="10">
        <f t="shared" si="4"/>
        <v>242.66666666666666</v>
      </c>
      <c r="L24" s="9">
        <f t="shared" si="5"/>
        <v>0.42020202020202019</v>
      </c>
      <c r="M24" s="8">
        <f>(400*0.85-G24)*0.7</f>
        <v>132.20703999999998</v>
      </c>
      <c r="N24" s="8">
        <f t="shared" si="1"/>
        <v>155.53769411764705</v>
      </c>
      <c r="O24" s="12"/>
      <c r="P24" s="12"/>
    </row>
    <row r="25" spans="1:16" s="4" customFormat="1" x14ac:dyDescent="0.2">
      <c r="A25" s="5">
        <f t="shared" si="2"/>
        <v>21</v>
      </c>
      <c r="B25" s="13" t="s">
        <v>44</v>
      </c>
      <c r="C25" s="13" t="s">
        <v>17</v>
      </c>
      <c r="D25" s="13">
        <v>400</v>
      </c>
      <c r="E25" s="13">
        <v>577.5</v>
      </c>
      <c r="F25" s="13">
        <v>23.1</v>
      </c>
      <c r="G25" s="7">
        <f t="shared" si="3"/>
        <v>81.171600000000012</v>
      </c>
      <c r="H25" s="8">
        <v>135</v>
      </c>
      <c r="I25" s="9">
        <v>151</v>
      </c>
      <c r="J25" s="9">
        <v>105</v>
      </c>
      <c r="K25" s="10">
        <f t="shared" si="4"/>
        <v>130.33333333333334</v>
      </c>
      <c r="L25" s="9">
        <f t="shared" si="5"/>
        <v>0.22568542568542571</v>
      </c>
      <c r="M25" s="8">
        <f>(400*0.85-G25)*0.7</f>
        <v>181.17987999999997</v>
      </c>
      <c r="N25" s="8">
        <f t="shared" si="1"/>
        <v>213.15279999999996</v>
      </c>
      <c r="O25" s="12"/>
      <c r="P25" s="12"/>
    </row>
    <row r="26" spans="1:16" s="4" customFormat="1" x14ac:dyDescent="0.2">
      <c r="A26" s="5">
        <f t="shared" si="2"/>
        <v>22</v>
      </c>
      <c r="B26" s="13" t="s">
        <v>45</v>
      </c>
      <c r="C26" s="13" t="s">
        <v>46</v>
      </c>
      <c r="D26" s="13">
        <v>250</v>
      </c>
      <c r="E26" s="13">
        <f t="shared" si="0"/>
        <v>362.5</v>
      </c>
      <c r="F26" s="13">
        <v>14.5</v>
      </c>
      <c r="G26" s="7">
        <f t="shared" si="3"/>
        <v>51.484800000000007</v>
      </c>
      <c r="H26" s="8">
        <v>57</v>
      </c>
      <c r="I26" s="9">
        <v>104</v>
      </c>
      <c r="J26" s="9">
        <v>87</v>
      </c>
      <c r="K26" s="10">
        <f t="shared" si="4"/>
        <v>82.666666666666671</v>
      </c>
      <c r="L26" s="9">
        <f t="shared" si="5"/>
        <v>0.22804597701149426</v>
      </c>
      <c r="M26" s="48">
        <f>(250*0.85-G26-G27)*0.7</f>
        <v>96.725439999999978</v>
      </c>
      <c r="N26" s="48">
        <f t="shared" si="1"/>
        <v>113.79463529411763</v>
      </c>
      <c r="O26" s="12"/>
      <c r="P26" s="12"/>
    </row>
    <row r="27" spans="1:16" s="4" customFormat="1" x14ac:dyDescent="0.2">
      <c r="A27" s="5">
        <f t="shared" si="2"/>
        <v>23</v>
      </c>
      <c r="B27" s="13" t="s">
        <v>47</v>
      </c>
      <c r="C27" s="13" t="s">
        <v>46</v>
      </c>
      <c r="D27" s="13">
        <v>250</v>
      </c>
      <c r="E27" s="13">
        <f t="shared" si="0"/>
        <v>362.5</v>
      </c>
      <c r="F27" s="13">
        <v>14.5</v>
      </c>
      <c r="G27" s="7">
        <f t="shared" si="3"/>
        <v>22.835999999999999</v>
      </c>
      <c r="H27" s="8">
        <v>30</v>
      </c>
      <c r="I27" s="9">
        <v>34</v>
      </c>
      <c r="J27" s="9">
        <v>46</v>
      </c>
      <c r="K27" s="10">
        <f t="shared" si="4"/>
        <v>36.666666666666664</v>
      </c>
      <c r="L27" s="9">
        <f t="shared" si="5"/>
        <v>0.10114942528735632</v>
      </c>
      <c r="M27" s="49"/>
      <c r="N27" s="49"/>
      <c r="O27" s="12"/>
      <c r="P27" s="12"/>
    </row>
    <row r="28" spans="1:16" s="4" customFormat="1" x14ac:dyDescent="0.2">
      <c r="A28" s="5">
        <f t="shared" si="2"/>
        <v>24</v>
      </c>
      <c r="B28" s="13" t="s">
        <v>48</v>
      </c>
      <c r="C28" s="13" t="s">
        <v>49</v>
      </c>
      <c r="D28" s="13">
        <v>400</v>
      </c>
      <c r="E28" s="13">
        <f t="shared" si="0"/>
        <v>577.5</v>
      </c>
      <c r="F28" s="13">
        <v>23.1</v>
      </c>
      <c r="G28" s="7">
        <f t="shared" si="3"/>
        <v>88.852800000000002</v>
      </c>
      <c r="H28" s="8">
        <v>149</v>
      </c>
      <c r="I28" s="9">
        <v>146</v>
      </c>
      <c r="J28" s="9">
        <v>133</v>
      </c>
      <c r="K28" s="10">
        <f t="shared" si="4"/>
        <v>142.66666666666666</v>
      </c>
      <c r="L28" s="9">
        <f t="shared" si="5"/>
        <v>0.24704184704184703</v>
      </c>
      <c r="M28" s="48">
        <f>(400*0.85-G28-G29)*0.7</f>
        <v>99.219400000000007</v>
      </c>
      <c r="N28" s="48">
        <f t="shared" si="1"/>
        <v>116.72870588235295</v>
      </c>
      <c r="O28" s="12"/>
      <c r="P28" s="12"/>
    </row>
    <row r="29" spans="1:16" s="4" customFormat="1" x14ac:dyDescent="0.2">
      <c r="A29" s="5">
        <f t="shared" si="2"/>
        <v>25</v>
      </c>
      <c r="B29" s="13" t="s">
        <v>50</v>
      </c>
      <c r="C29" s="13" t="s">
        <v>51</v>
      </c>
      <c r="D29" s="13">
        <v>400</v>
      </c>
      <c r="E29" s="13">
        <f t="shared" si="0"/>
        <v>577.5</v>
      </c>
      <c r="F29" s="13">
        <v>23.1</v>
      </c>
      <c r="G29" s="7">
        <f t="shared" si="3"/>
        <v>109.40519999999999</v>
      </c>
      <c r="H29" s="8">
        <v>166</v>
      </c>
      <c r="I29" s="9">
        <v>189</v>
      </c>
      <c r="J29" s="9">
        <v>172</v>
      </c>
      <c r="K29" s="10">
        <f t="shared" si="4"/>
        <v>175.66666666666666</v>
      </c>
      <c r="L29" s="9">
        <f t="shared" si="5"/>
        <v>0.30418470418470417</v>
      </c>
      <c r="M29" s="49"/>
      <c r="N29" s="49"/>
      <c r="O29" s="12"/>
      <c r="P29" s="12"/>
    </row>
    <row r="30" spans="1:16" s="4" customFormat="1" x14ac:dyDescent="0.2">
      <c r="A30" s="5">
        <f t="shared" si="2"/>
        <v>26</v>
      </c>
      <c r="B30" s="13" t="s">
        <v>52</v>
      </c>
      <c r="C30" s="13" t="s">
        <v>19</v>
      </c>
      <c r="D30" s="13">
        <v>400</v>
      </c>
      <c r="E30" s="13">
        <f t="shared" si="0"/>
        <v>577.5</v>
      </c>
      <c r="F30" s="13">
        <v>23.1</v>
      </c>
      <c r="G30" s="7">
        <f t="shared" si="3"/>
        <v>154.45439999999999</v>
      </c>
      <c r="H30" s="8">
        <v>288</v>
      </c>
      <c r="I30" s="9">
        <v>244</v>
      </c>
      <c r="J30" s="9">
        <v>212</v>
      </c>
      <c r="K30" s="10">
        <f t="shared" si="4"/>
        <v>248</v>
      </c>
      <c r="L30" s="9">
        <f t="shared" si="5"/>
        <v>0.42943722943722945</v>
      </c>
      <c r="M30" s="8">
        <f>(400*0.85-G30)*0.7</f>
        <v>129.88192000000001</v>
      </c>
      <c r="N30" s="8">
        <f t="shared" si="1"/>
        <v>152.80225882352943</v>
      </c>
      <c r="O30" s="12"/>
      <c r="P30" s="12"/>
    </row>
    <row r="31" spans="1:16" s="4" customFormat="1" x14ac:dyDescent="0.2">
      <c r="A31" s="5">
        <f t="shared" si="2"/>
        <v>27</v>
      </c>
      <c r="B31" s="13" t="s">
        <v>53</v>
      </c>
      <c r="C31" s="13" t="s">
        <v>19</v>
      </c>
      <c r="D31" s="13">
        <v>400</v>
      </c>
      <c r="E31" s="13">
        <f t="shared" si="0"/>
        <v>577.5</v>
      </c>
      <c r="F31" s="13">
        <v>23.1</v>
      </c>
      <c r="G31" s="7">
        <f t="shared" si="3"/>
        <v>50.654399999999995</v>
      </c>
      <c r="H31" s="8">
        <v>123</v>
      </c>
      <c r="I31" s="9">
        <v>39</v>
      </c>
      <c r="J31" s="9">
        <v>82</v>
      </c>
      <c r="K31" s="10">
        <f t="shared" si="4"/>
        <v>81.333333333333329</v>
      </c>
      <c r="L31" s="9">
        <f t="shared" si="5"/>
        <v>0.14083694083694082</v>
      </c>
      <c r="M31" s="8">
        <f>(400*0.85-G31)*0.7</f>
        <v>202.54191999999998</v>
      </c>
      <c r="N31" s="8">
        <f t="shared" si="1"/>
        <v>238.28461176470586</v>
      </c>
      <c r="O31" s="12"/>
      <c r="P31" s="12"/>
    </row>
    <row r="32" spans="1:16" s="4" customFormat="1" x14ac:dyDescent="0.2">
      <c r="A32" s="14">
        <f t="shared" si="2"/>
        <v>28</v>
      </c>
      <c r="B32" s="13" t="s">
        <v>54</v>
      </c>
      <c r="C32" s="13" t="s">
        <v>55</v>
      </c>
      <c r="D32" s="13">
        <v>250</v>
      </c>
      <c r="E32" s="13">
        <f t="shared" si="0"/>
        <v>362.5</v>
      </c>
      <c r="F32" s="13">
        <v>14.5</v>
      </c>
      <c r="G32" s="7">
        <f t="shared" si="3"/>
        <v>31.762800000000002</v>
      </c>
      <c r="H32" s="8">
        <v>64</v>
      </c>
      <c r="I32" s="9">
        <v>41</v>
      </c>
      <c r="J32" s="9">
        <v>48</v>
      </c>
      <c r="K32" s="10">
        <f t="shared" si="4"/>
        <v>51</v>
      </c>
      <c r="L32" s="9">
        <f t="shared" si="5"/>
        <v>0.1406896551724138</v>
      </c>
      <c r="M32" s="48">
        <f>(250*0.85-G32-G33)*0.7</f>
        <v>67.080159999999992</v>
      </c>
      <c r="N32" s="48">
        <f t="shared" si="1"/>
        <v>78.917835294117637</v>
      </c>
      <c r="O32" s="12"/>
      <c r="P32" s="12"/>
    </row>
    <row r="33" spans="1:16" s="4" customFormat="1" x14ac:dyDescent="0.2">
      <c r="A33" s="14">
        <f t="shared" si="2"/>
        <v>29</v>
      </c>
      <c r="B33" s="13" t="s">
        <v>56</v>
      </c>
      <c r="C33" s="13" t="s">
        <v>46</v>
      </c>
      <c r="D33" s="13">
        <v>250</v>
      </c>
      <c r="E33" s="13">
        <f t="shared" si="0"/>
        <v>362.5</v>
      </c>
      <c r="F33" s="13">
        <v>14.5</v>
      </c>
      <c r="G33" s="7">
        <f t="shared" si="3"/>
        <v>84.908400000000015</v>
      </c>
      <c r="H33" s="8">
        <v>136</v>
      </c>
      <c r="I33" s="9">
        <v>167</v>
      </c>
      <c r="J33" s="9">
        <v>106</v>
      </c>
      <c r="K33" s="10">
        <f t="shared" si="4"/>
        <v>136.33333333333334</v>
      </c>
      <c r="L33" s="9">
        <f t="shared" si="5"/>
        <v>0.37609195402298851</v>
      </c>
      <c r="M33" s="49"/>
      <c r="N33" s="49"/>
      <c r="O33" s="12"/>
      <c r="P33" s="12"/>
    </row>
    <row r="34" spans="1:16" s="4" customFormat="1" x14ac:dyDescent="0.2">
      <c r="A34" s="5">
        <f t="shared" si="2"/>
        <v>30</v>
      </c>
      <c r="B34" s="13" t="s">
        <v>57</v>
      </c>
      <c r="C34" s="13" t="s">
        <v>17</v>
      </c>
      <c r="D34" s="13">
        <v>400</v>
      </c>
      <c r="E34" s="13">
        <f t="shared" si="0"/>
        <v>462.5</v>
      </c>
      <c r="F34" s="13">
        <v>18.5</v>
      </c>
      <c r="G34" s="7">
        <f t="shared" si="3"/>
        <v>113.55720000000001</v>
      </c>
      <c r="H34" s="8">
        <v>181</v>
      </c>
      <c r="I34" s="9">
        <v>182</v>
      </c>
      <c r="J34" s="9">
        <v>184</v>
      </c>
      <c r="K34" s="10">
        <f t="shared" si="4"/>
        <v>182.33333333333334</v>
      </c>
      <c r="L34" s="9">
        <f t="shared" si="5"/>
        <v>0.39423423423423426</v>
      </c>
      <c r="M34" s="8">
        <f t="shared" ref="M34:M39" si="6">(400*0.85-G34)*0.7</f>
        <v>158.50995999999998</v>
      </c>
      <c r="N34" s="8">
        <f t="shared" si="1"/>
        <v>186.48230588235293</v>
      </c>
      <c r="O34" s="12"/>
      <c r="P34" s="12"/>
    </row>
    <row r="35" spans="1:16" s="4" customFormat="1" x14ac:dyDescent="0.2">
      <c r="A35" s="5">
        <f t="shared" si="2"/>
        <v>31</v>
      </c>
      <c r="B35" s="13" t="s">
        <v>58</v>
      </c>
      <c r="C35" s="13" t="s">
        <v>19</v>
      </c>
      <c r="D35" s="13">
        <v>400</v>
      </c>
      <c r="E35" s="13">
        <f t="shared" si="0"/>
        <v>577.5</v>
      </c>
      <c r="F35" s="13">
        <v>23.1</v>
      </c>
      <c r="G35" s="7">
        <f t="shared" si="3"/>
        <v>65.394000000000005</v>
      </c>
      <c r="H35" s="8">
        <v>86</v>
      </c>
      <c r="I35" s="9">
        <v>159</v>
      </c>
      <c r="J35" s="9">
        <v>70</v>
      </c>
      <c r="K35" s="10">
        <f t="shared" si="4"/>
        <v>105</v>
      </c>
      <c r="L35" s="9">
        <f t="shared" si="5"/>
        <v>0.18181818181818182</v>
      </c>
      <c r="M35" s="8">
        <f t="shared" si="6"/>
        <v>192.2242</v>
      </c>
      <c r="N35" s="8">
        <f t="shared" si="1"/>
        <v>226.14611764705882</v>
      </c>
      <c r="O35" s="12"/>
      <c r="P35" s="12"/>
    </row>
    <row r="36" spans="1:16" s="4" customFormat="1" x14ac:dyDescent="0.2">
      <c r="A36" s="5">
        <f t="shared" si="2"/>
        <v>32</v>
      </c>
      <c r="B36" s="13" t="s">
        <v>59</v>
      </c>
      <c r="C36" s="13" t="s">
        <v>19</v>
      </c>
      <c r="D36" s="13">
        <v>400</v>
      </c>
      <c r="E36" s="13">
        <f t="shared" si="0"/>
        <v>577.5</v>
      </c>
      <c r="F36" s="13">
        <v>23.1</v>
      </c>
      <c r="G36" s="7">
        <f t="shared" si="3"/>
        <v>73.697999999999993</v>
      </c>
      <c r="H36" s="8">
        <v>143</v>
      </c>
      <c r="I36" s="9">
        <v>80</v>
      </c>
      <c r="J36" s="9">
        <v>132</v>
      </c>
      <c r="K36" s="10">
        <f t="shared" si="4"/>
        <v>118.33333333333333</v>
      </c>
      <c r="L36" s="9">
        <f t="shared" si="5"/>
        <v>0.2049062049062049</v>
      </c>
      <c r="M36" s="8">
        <f t="shared" si="6"/>
        <v>186.41140000000001</v>
      </c>
      <c r="N36" s="8">
        <f t="shared" si="1"/>
        <v>219.30752941176473</v>
      </c>
      <c r="O36" s="12"/>
      <c r="P36" s="12"/>
    </row>
    <row r="37" spans="1:16" s="4" customFormat="1" x14ac:dyDescent="0.2">
      <c r="A37" s="5">
        <f t="shared" si="2"/>
        <v>33</v>
      </c>
      <c r="B37" s="13" t="s">
        <v>60</v>
      </c>
      <c r="C37" s="13" t="s">
        <v>19</v>
      </c>
      <c r="D37" s="13">
        <v>400</v>
      </c>
      <c r="E37" s="13">
        <f t="shared" si="0"/>
        <v>577.5</v>
      </c>
      <c r="F37" s="13">
        <v>23.1</v>
      </c>
      <c r="G37" s="7">
        <f t="shared" si="3"/>
        <v>72.660000000000011</v>
      </c>
      <c r="H37" s="8">
        <v>115</v>
      </c>
      <c r="I37" s="9">
        <v>135</v>
      </c>
      <c r="J37" s="9">
        <v>100</v>
      </c>
      <c r="K37" s="10">
        <f t="shared" si="4"/>
        <v>116.66666666666667</v>
      </c>
      <c r="L37" s="9">
        <f t="shared" si="5"/>
        <v>0.20202020202020202</v>
      </c>
      <c r="M37" s="8">
        <f t="shared" si="6"/>
        <v>187.13799999999998</v>
      </c>
      <c r="N37" s="8">
        <f t="shared" si="1"/>
        <v>220.16235294117644</v>
      </c>
      <c r="O37" s="12"/>
      <c r="P37" s="12"/>
    </row>
    <row r="38" spans="1:16" s="4" customFormat="1" x14ac:dyDescent="0.2">
      <c r="A38" s="5">
        <f t="shared" si="2"/>
        <v>34</v>
      </c>
      <c r="B38" s="13" t="s">
        <v>61</v>
      </c>
      <c r="C38" s="13" t="s">
        <v>30</v>
      </c>
      <c r="D38" s="13">
        <v>400</v>
      </c>
      <c r="E38" s="13">
        <f t="shared" si="0"/>
        <v>577.5</v>
      </c>
      <c r="F38" s="13">
        <v>23.1</v>
      </c>
      <c r="G38" s="7">
        <f t="shared" si="3"/>
        <v>106.2912</v>
      </c>
      <c r="H38" s="8">
        <v>175</v>
      </c>
      <c r="I38" s="9">
        <v>166</v>
      </c>
      <c r="J38" s="9">
        <v>171</v>
      </c>
      <c r="K38" s="10">
        <f t="shared" si="4"/>
        <v>170.66666666666666</v>
      </c>
      <c r="L38" s="9">
        <f t="shared" si="5"/>
        <v>0.29552669552669553</v>
      </c>
      <c r="M38" s="8">
        <f t="shared" si="6"/>
        <v>163.59616</v>
      </c>
      <c r="N38" s="8">
        <f t="shared" si="1"/>
        <v>192.46607058823528</v>
      </c>
      <c r="O38" s="12"/>
      <c r="P38" s="12"/>
    </row>
    <row r="39" spans="1:16" s="4" customFormat="1" x14ac:dyDescent="0.2">
      <c r="A39" s="5">
        <f t="shared" si="2"/>
        <v>35</v>
      </c>
      <c r="B39" s="13" t="s">
        <v>62</v>
      </c>
      <c r="C39" s="13" t="s">
        <v>19</v>
      </c>
      <c r="D39" s="13">
        <v>400</v>
      </c>
      <c r="E39" s="13">
        <f t="shared" si="0"/>
        <v>577.5</v>
      </c>
      <c r="F39" s="13">
        <v>23.1</v>
      </c>
      <c r="G39" s="7">
        <f t="shared" si="3"/>
        <v>192.03</v>
      </c>
      <c r="H39" s="8">
        <v>265</v>
      </c>
      <c r="I39" s="8">
        <v>343</v>
      </c>
      <c r="J39" s="8">
        <v>317</v>
      </c>
      <c r="K39" s="10">
        <f t="shared" si="4"/>
        <v>308.33333333333331</v>
      </c>
      <c r="L39" s="9">
        <f t="shared" si="5"/>
        <v>0.53391053391053389</v>
      </c>
      <c r="M39" s="8">
        <f t="shared" si="6"/>
        <v>103.57899999999999</v>
      </c>
      <c r="N39" s="8">
        <f t="shared" si="1"/>
        <v>121.85764705882353</v>
      </c>
      <c r="O39" s="12"/>
      <c r="P39" s="12"/>
    </row>
    <row r="40" spans="1:16" s="4" customFormat="1" x14ac:dyDescent="0.2">
      <c r="A40" s="5">
        <f t="shared" si="2"/>
        <v>36</v>
      </c>
      <c r="B40" s="13" t="s">
        <v>63</v>
      </c>
      <c r="C40" s="13" t="s">
        <v>19</v>
      </c>
      <c r="D40" s="13">
        <v>400</v>
      </c>
      <c r="E40" s="13">
        <f t="shared" si="0"/>
        <v>577.5</v>
      </c>
      <c r="F40" s="13">
        <v>23.1</v>
      </c>
      <c r="G40" s="7">
        <f t="shared" si="3"/>
        <v>69.338399999999993</v>
      </c>
      <c r="H40" s="8">
        <v>74</v>
      </c>
      <c r="I40" s="9">
        <v>139</v>
      </c>
      <c r="J40" s="9">
        <v>121</v>
      </c>
      <c r="K40" s="10">
        <f t="shared" si="4"/>
        <v>111.33333333333333</v>
      </c>
      <c r="L40" s="9">
        <f t="shared" si="5"/>
        <v>0.19278499278499278</v>
      </c>
      <c r="M40" s="48">
        <f>(400*0.85-G40-G41)*0.7</f>
        <v>152.69716000000003</v>
      </c>
      <c r="N40" s="48">
        <f t="shared" si="1"/>
        <v>179.64371764705885</v>
      </c>
      <c r="O40" s="12"/>
      <c r="P40" s="12"/>
    </row>
    <row r="41" spans="1:16" s="4" customFormat="1" x14ac:dyDescent="0.2">
      <c r="A41" s="5">
        <f t="shared" si="2"/>
        <v>37</v>
      </c>
      <c r="B41" s="13" t="s">
        <v>64</v>
      </c>
      <c r="C41" s="13" t="s">
        <v>19</v>
      </c>
      <c r="D41" s="13">
        <v>400</v>
      </c>
      <c r="E41" s="13">
        <f t="shared" si="0"/>
        <v>577.5</v>
      </c>
      <c r="F41" s="13">
        <v>23.1</v>
      </c>
      <c r="G41" s="7">
        <f t="shared" si="3"/>
        <v>52.522799999999997</v>
      </c>
      <c r="H41" s="8">
        <v>114</v>
      </c>
      <c r="I41" s="9">
        <v>60</v>
      </c>
      <c r="J41" s="9">
        <v>79</v>
      </c>
      <c r="K41" s="10">
        <f t="shared" si="4"/>
        <v>84.333333333333329</v>
      </c>
      <c r="L41" s="9">
        <f t="shared" si="5"/>
        <v>0.14603174603174601</v>
      </c>
      <c r="M41" s="49"/>
      <c r="N41" s="49"/>
      <c r="O41" s="12"/>
      <c r="P41" s="12"/>
    </row>
    <row r="42" spans="1:16" s="4" customFormat="1" x14ac:dyDescent="0.2">
      <c r="A42" s="5">
        <f t="shared" si="2"/>
        <v>38</v>
      </c>
      <c r="B42" s="13" t="s">
        <v>65</v>
      </c>
      <c r="C42" s="13" t="s">
        <v>19</v>
      </c>
      <c r="D42" s="13">
        <v>400</v>
      </c>
      <c r="E42" s="13">
        <f t="shared" si="0"/>
        <v>577.5</v>
      </c>
      <c r="F42" s="13">
        <v>23.1</v>
      </c>
      <c r="G42" s="7">
        <f t="shared" si="3"/>
        <v>83.04</v>
      </c>
      <c r="H42" s="8">
        <v>142</v>
      </c>
      <c r="I42" s="9">
        <v>128</v>
      </c>
      <c r="J42" s="9">
        <v>130</v>
      </c>
      <c r="K42" s="10">
        <f t="shared" si="4"/>
        <v>133.33333333333334</v>
      </c>
      <c r="L42" s="9">
        <f t="shared" si="5"/>
        <v>0.23088023088023091</v>
      </c>
      <c r="M42" s="8">
        <f>(400*0.85-G42)*0.7</f>
        <v>179.87199999999999</v>
      </c>
      <c r="N42" s="8">
        <f t="shared" si="1"/>
        <v>211.61411764705881</v>
      </c>
      <c r="O42" s="12"/>
      <c r="P42" s="12"/>
    </row>
    <row r="43" spans="1:16" s="4" customFormat="1" x14ac:dyDescent="0.2">
      <c r="A43" s="5">
        <f t="shared" si="2"/>
        <v>39</v>
      </c>
      <c r="B43" s="13" t="s">
        <v>66</v>
      </c>
      <c r="C43" s="13" t="s">
        <v>19</v>
      </c>
      <c r="D43" s="13">
        <v>400</v>
      </c>
      <c r="E43" s="13">
        <f t="shared" si="0"/>
        <v>577.5</v>
      </c>
      <c r="F43" s="13">
        <v>23.1</v>
      </c>
      <c r="G43" s="7">
        <f t="shared" si="3"/>
        <v>82.001999999999995</v>
      </c>
      <c r="H43" s="8">
        <v>149</v>
      </c>
      <c r="I43" s="9">
        <v>128</v>
      </c>
      <c r="J43" s="9">
        <v>118</v>
      </c>
      <c r="K43" s="10">
        <f t="shared" si="4"/>
        <v>131.66666666666666</v>
      </c>
      <c r="L43" s="9">
        <f t="shared" si="5"/>
        <v>0.22799422799422797</v>
      </c>
      <c r="M43" s="8">
        <f>(400*0.85-G43)*0.7</f>
        <v>180.59859999999998</v>
      </c>
      <c r="N43" s="8">
        <f t="shared" si="1"/>
        <v>212.46894117647057</v>
      </c>
      <c r="O43" s="12"/>
      <c r="P43" s="12"/>
    </row>
    <row r="44" spans="1:16" s="4" customFormat="1" x14ac:dyDescent="0.2">
      <c r="A44" s="14">
        <f t="shared" si="2"/>
        <v>40</v>
      </c>
      <c r="B44" s="13" t="s">
        <v>67</v>
      </c>
      <c r="C44" s="13" t="s">
        <v>19</v>
      </c>
      <c r="D44" s="13">
        <v>400</v>
      </c>
      <c r="E44" s="13">
        <f t="shared" si="0"/>
        <v>577.5</v>
      </c>
      <c r="F44" s="13">
        <v>23.1</v>
      </c>
      <c r="G44" s="7">
        <f t="shared" si="3"/>
        <v>182.27280000000002</v>
      </c>
      <c r="H44" s="8">
        <v>360</v>
      </c>
      <c r="I44" s="9">
        <v>210</v>
      </c>
      <c r="J44" s="9">
        <v>308</v>
      </c>
      <c r="K44" s="10">
        <f t="shared" si="4"/>
        <v>292.66666666666669</v>
      </c>
      <c r="L44" s="9">
        <f t="shared" si="5"/>
        <v>0.50678210678210678</v>
      </c>
      <c r="M44" s="48">
        <f>(400*0.85-G44-G45)*0.7</f>
        <v>63.180039999999984</v>
      </c>
      <c r="N44" s="48">
        <f t="shared" si="1"/>
        <v>74.329458823529393</v>
      </c>
      <c r="O44" s="12"/>
      <c r="P44" s="12"/>
    </row>
    <row r="45" spans="1:16" s="4" customFormat="1" x14ac:dyDescent="0.2">
      <c r="A45" s="14">
        <f t="shared" si="2"/>
        <v>41</v>
      </c>
      <c r="B45" s="13" t="s">
        <v>68</v>
      </c>
      <c r="C45" s="13" t="s">
        <v>19</v>
      </c>
      <c r="D45" s="13">
        <v>400</v>
      </c>
      <c r="E45" s="13">
        <f t="shared" si="0"/>
        <v>577.5</v>
      </c>
      <c r="F45" s="13">
        <v>23.1</v>
      </c>
      <c r="G45" s="7">
        <f t="shared" si="3"/>
        <v>67.47</v>
      </c>
      <c r="H45" s="8">
        <v>108</v>
      </c>
      <c r="I45" s="9">
        <v>102</v>
      </c>
      <c r="J45" s="9">
        <v>115</v>
      </c>
      <c r="K45" s="10">
        <f t="shared" si="4"/>
        <v>108.33333333333333</v>
      </c>
      <c r="L45" s="9">
        <f t="shared" si="5"/>
        <v>0.18759018759018758</v>
      </c>
      <c r="M45" s="49"/>
      <c r="N45" s="49"/>
      <c r="O45" s="12"/>
      <c r="P45" s="12"/>
    </row>
    <row r="46" spans="1:16" s="4" customFormat="1" x14ac:dyDescent="0.2">
      <c r="A46" s="14">
        <f t="shared" si="2"/>
        <v>42</v>
      </c>
      <c r="B46" s="13" t="s">
        <v>69</v>
      </c>
      <c r="C46" s="13" t="s">
        <v>19</v>
      </c>
      <c r="D46" s="13">
        <v>400</v>
      </c>
      <c r="E46" s="13">
        <f t="shared" si="0"/>
        <v>577.5</v>
      </c>
      <c r="F46" s="13">
        <v>23.1</v>
      </c>
      <c r="G46" s="7">
        <f t="shared" si="3"/>
        <v>29.271599999999999</v>
      </c>
      <c r="H46" s="8">
        <v>37</v>
      </c>
      <c r="I46" s="9">
        <v>53</v>
      </c>
      <c r="J46" s="9">
        <v>51</v>
      </c>
      <c r="K46" s="10">
        <f t="shared" si="4"/>
        <v>47</v>
      </c>
      <c r="L46" s="9">
        <f t="shared" si="5"/>
        <v>8.138528138528138E-2</v>
      </c>
      <c r="M46" s="48">
        <f>(400*0.85-G46-G47)*0.7</f>
        <v>170.13556000000003</v>
      </c>
      <c r="N46" s="48">
        <f t="shared" si="1"/>
        <v>200.15948235294121</v>
      </c>
      <c r="O46" s="12"/>
      <c r="P46" s="12"/>
    </row>
    <row r="47" spans="1:16" s="4" customFormat="1" x14ac:dyDescent="0.2">
      <c r="A47" s="14">
        <f t="shared" si="2"/>
        <v>43</v>
      </c>
      <c r="B47" s="13" t="s">
        <v>70</v>
      </c>
      <c r="C47" s="13" t="s">
        <v>19</v>
      </c>
      <c r="D47" s="13">
        <v>400</v>
      </c>
      <c r="E47" s="13">
        <f t="shared" si="0"/>
        <v>577.5</v>
      </c>
      <c r="F47" s="13">
        <v>23.1</v>
      </c>
      <c r="G47" s="7">
        <f t="shared" si="3"/>
        <v>67.677599999999998</v>
      </c>
      <c r="H47" s="8">
        <v>106</v>
      </c>
      <c r="I47" s="9">
        <v>88</v>
      </c>
      <c r="J47" s="9">
        <v>132</v>
      </c>
      <c r="K47" s="10">
        <f t="shared" si="4"/>
        <v>108.66666666666667</v>
      </c>
      <c r="L47" s="9">
        <f t="shared" si="5"/>
        <v>0.18816738816738818</v>
      </c>
      <c r="M47" s="49"/>
      <c r="N47" s="49"/>
      <c r="O47" s="12"/>
      <c r="P47" s="12"/>
    </row>
    <row r="48" spans="1:16" s="4" customFormat="1" x14ac:dyDescent="0.2">
      <c r="A48" s="14">
        <f t="shared" si="2"/>
        <v>44</v>
      </c>
      <c r="B48" s="13" t="s">
        <v>71</v>
      </c>
      <c r="C48" s="13" t="s">
        <v>30</v>
      </c>
      <c r="D48" s="13">
        <v>400</v>
      </c>
      <c r="E48" s="13">
        <v>577.5</v>
      </c>
      <c r="F48" s="13">
        <v>23.1</v>
      </c>
      <c r="G48" s="7">
        <f t="shared" si="3"/>
        <v>85.116</v>
      </c>
      <c r="H48" s="8">
        <v>122</v>
      </c>
      <c r="I48" s="9">
        <v>133</v>
      </c>
      <c r="J48" s="9">
        <v>155</v>
      </c>
      <c r="K48" s="10">
        <f t="shared" si="4"/>
        <v>136.66666666666666</v>
      </c>
      <c r="L48" s="9">
        <f t="shared" si="5"/>
        <v>0.23665223665223664</v>
      </c>
      <c r="M48" s="48">
        <f>(400*0.85-G48-G49)*0.7</f>
        <v>59.256400000000006</v>
      </c>
      <c r="N48" s="48">
        <f t="shared" si="1"/>
        <v>69.713411764705896</v>
      </c>
      <c r="O48" s="12"/>
      <c r="P48" s="12"/>
    </row>
    <row r="49" spans="1:16" s="4" customFormat="1" x14ac:dyDescent="0.2">
      <c r="A49" s="14">
        <f t="shared" si="2"/>
        <v>45</v>
      </c>
      <c r="B49" s="13" t="s">
        <v>72</v>
      </c>
      <c r="C49" s="13" t="s">
        <v>19</v>
      </c>
      <c r="D49" s="13">
        <v>400</v>
      </c>
      <c r="E49" s="13">
        <f t="shared" si="0"/>
        <v>577.5</v>
      </c>
      <c r="F49" s="13">
        <v>23.1</v>
      </c>
      <c r="G49" s="7">
        <f t="shared" si="3"/>
        <v>170.232</v>
      </c>
      <c r="H49" s="8">
        <v>269</v>
      </c>
      <c r="I49" s="9">
        <v>278</v>
      </c>
      <c r="J49" s="9">
        <v>273</v>
      </c>
      <c r="K49" s="10">
        <f t="shared" si="4"/>
        <v>273.33333333333331</v>
      </c>
      <c r="L49" s="9">
        <f t="shared" si="5"/>
        <v>0.47330447330447328</v>
      </c>
      <c r="M49" s="49"/>
      <c r="N49" s="49"/>
      <c r="O49" s="12"/>
      <c r="P49" s="12"/>
    </row>
    <row r="50" spans="1:16" s="15" customFormat="1" x14ac:dyDescent="0.2">
      <c r="A50" s="5">
        <f t="shared" si="2"/>
        <v>46</v>
      </c>
      <c r="B50" s="13" t="s">
        <v>73</v>
      </c>
      <c r="C50" s="13" t="s">
        <v>19</v>
      </c>
      <c r="D50" s="13">
        <v>400</v>
      </c>
      <c r="E50" s="13">
        <f t="shared" si="0"/>
        <v>577.5</v>
      </c>
      <c r="F50" s="13">
        <v>23.1</v>
      </c>
      <c r="G50" s="7">
        <f t="shared" si="3"/>
        <v>74.113200000000006</v>
      </c>
      <c r="H50" s="8">
        <v>114</v>
      </c>
      <c r="I50" s="9">
        <v>172</v>
      </c>
      <c r="J50" s="9">
        <v>71</v>
      </c>
      <c r="K50" s="10">
        <f t="shared" si="4"/>
        <v>119</v>
      </c>
      <c r="L50" s="9">
        <f t="shared" si="5"/>
        <v>0.20606060606060606</v>
      </c>
      <c r="M50" s="48">
        <f>(400*0.85-G50-G51)*0.7</f>
        <v>144.55923999999999</v>
      </c>
      <c r="N50" s="48">
        <f t="shared" si="1"/>
        <v>170.06969411764706</v>
      </c>
      <c r="O50" s="12"/>
      <c r="P50" s="12"/>
    </row>
    <row r="51" spans="1:16" s="15" customFormat="1" x14ac:dyDescent="0.2">
      <c r="A51" s="5">
        <f t="shared" si="2"/>
        <v>47</v>
      </c>
      <c r="B51" s="13" t="s">
        <v>74</v>
      </c>
      <c r="C51" s="13" t="s">
        <v>75</v>
      </c>
      <c r="D51" s="13">
        <v>400</v>
      </c>
      <c r="E51" s="13">
        <f t="shared" si="0"/>
        <v>577.5</v>
      </c>
      <c r="F51" s="13">
        <v>23.1</v>
      </c>
      <c r="G51" s="7">
        <f t="shared" si="3"/>
        <v>59.373599999999996</v>
      </c>
      <c r="H51" s="8">
        <v>116</v>
      </c>
      <c r="I51" s="9">
        <v>80</v>
      </c>
      <c r="J51" s="9">
        <v>90</v>
      </c>
      <c r="K51" s="10">
        <f t="shared" si="4"/>
        <v>95.333333333333329</v>
      </c>
      <c r="L51" s="9">
        <f t="shared" si="5"/>
        <v>0.16507936507936508</v>
      </c>
      <c r="M51" s="49"/>
      <c r="N51" s="49"/>
      <c r="O51" s="12"/>
      <c r="P51" s="12"/>
    </row>
    <row r="52" spans="1:16" s="4" customFormat="1" x14ac:dyDescent="0.2">
      <c r="A52" s="5">
        <f t="shared" si="2"/>
        <v>48</v>
      </c>
      <c r="B52" s="13" t="s">
        <v>76</v>
      </c>
      <c r="C52" s="13" t="s">
        <v>19</v>
      </c>
      <c r="D52" s="13">
        <v>400</v>
      </c>
      <c r="E52" s="13">
        <f t="shared" si="0"/>
        <v>577.5</v>
      </c>
      <c r="F52" s="13">
        <v>23.1</v>
      </c>
      <c r="G52" s="7">
        <f t="shared" si="3"/>
        <v>112.104</v>
      </c>
      <c r="H52" s="8">
        <v>174</v>
      </c>
      <c r="I52" s="9">
        <v>206</v>
      </c>
      <c r="J52" s="9">
        <v>160</v>
      </c>
      <c r="K52" s="10">
        <f t="shared" si="4"/>
        <v>180</v>
      </c>
      <c r="L52" s="9">
        <f t="shared" si="5"/>
        <v>0.31168831168831168</v>
      </c>
      <c r="M52" s="8">
        <f>(400*0.85-G52)*0.7</f>
        <v>159.52719999999999</v>
      </c>
      <c r="N52" s="8">
        <f t="shared" si="1"/>
        <v>187.6790588235294</v>
      </c>
      <c r="O52" s="12"/>
      <c r="P52" s="12"/>
    </row>
    <row r="53" spans="1:16" s="4" customFormat="1" x14ac:dyDescent="0.2">
      <c r="A53" s="5">
        <f t="shared" si="2"/>
        <v>49</v>
      </c>
      <c r="B53" s="13" t="s">
        <v>77</v>
      </c>
      <c r="C53" s="13" t="s">
        <v>75</v>
      </c>
      <c r="D53" s="13">
        <v>400</v>
      </c>
      <c r="E53" s="13">
        <f t="shared" si="0"/>
        <v>577.5</v>
      </c>
      <c r="F53" s="13">
        <v>23.1</v>
      </c>
      <c r="G53" s="7">
        <f t="shared" si="3"/>
        <v>77.019600000000011</v>
      </c>
      <c r="H53" s="8">
        <v>86</v>
      </c>
      <c r="I53" s="9">
        <v>146</v>
      </c>
      <c r="J53" s="9">
        <v>139</v>
      </c>
      <c r="K53" s="10">
        <f t="shared" si="4"/>
        <v>123.66666666666667</v>
      </c>
      <c r="L53" s="9">
        <f t="shared" si="5"/>
        <v>0.21414141414141416</v>
      </c>
      <c r="M53" s="48">
        <f>(400*0.85-G53-G54)*0.7</f>
        <v>137.43855999999997</v>
      </c>
      <c r="N53" s="48">
        <f t="shared" si="1"/>
        <v>161.69242352941174</v>
      </c>
      <c r="O53" s="12"/>
      <c r="P53" s="12"/>
    </row>
    <row r="54" spans="1:16" s="4" customFormat="1" x14ac:dyDescent="0.2">
      <c r="A54" s="5">
        <f t="shared" si="2"/>
        <v>50</v>
      </c>
      <c r="B54" s="13" t="s">
        <v>78</v>
      </c>
      <c r="C54" s="13" t="s">
        <v>75</v>
      </c>
      <c r="D54" s="13">
        <v>400</v>
      </c>
      <c r="E54" s="13">
        <f t="shared" si="0"/>
        <v>577.5</v>
      </c>
      <c r="F54" s="13">
        <v>23.1</v>
      </c>
      <c r="G54" s="7">
        <f t="shared" si="3"/>
        <v>66.639600000000002</v>
      </c>
      <c r="H54" s="8">
        <v>117</v>
      </c>
      <c r="I54" s="9">
        <v>113</v>
      </c>
      <c r="J54" s="9">
        <v>91</v>
      </c>
      <c r="K54" s="10">
        <f t="shared" si="4"/>
        <v>107</v>
      </c>
      <c r="L54" s="9">
        <f t="shared" si="5"/>
        <v>0.18528138528138527</v>
      </c>
      <c r="M54" s="49"/>
      <c r="N54" s="49"/>
      <c r="O54" s="12"/>
      <c r="P54" s="12"/>
    </row>
    <row r="55" spans="1:16" s="4" customFormat="1" x14ac:dyDescent="0.2">
      <c r="A55" s="5">
        <f t="shared" si="2"/>
        <v>51</v>
      </c>
      <c r="B55" s="13" t="s">
        <v>79</v>
      </c>
      <c r="C55" s="13" t="s">
        <v>30</v>
      </c>
      <c r="D55" s="13">
        <v>400</v>
      </c>
      <c r="E55" s="13">
        <f t="shared" si="0"/>
        <v>577.5</v>
      </c>
      <c r="F55" s="13">
        <v>23.1</v>
      </c>
      <c r="G55" s="7">
        <f t="shared" si="3"/>
        <v>104.83800000000001</v>
      </c>
      <c r="H55" s="8">
        <v>166</v>
      </c>
      <c r="I55" s="9">
        <v>186</v>
      </c>
      <c r="J55" s="9">
        <v>153</v>
      </c>
      <c r="K55" s="10">
        <f t="shared" si="4"/>
        <v>168.33333333333334</v>
      </c>
      <c r="L55" s="9">
        <f t="shared" si="5"/>
        <v>0.29148629148629152</v>
      </c>
      <c r="M55" s="48">
        <f>(400*0.85-G55-G56)*0.7</f>
        <v>68.847519999999975</v>
      </c>
      <c r="N55" s="48">
        <f t="shared" si="1"/>
        <v>80.997082352941149</v>
      </c>
      <c r="O55" s="12"/>
      <c r="P55" s="12"/>
    </row>
    <row r="56" spans="1:16" s="4" customFormat="1" x14ac:dyDescent="0.2">
      <c r="A56" s="5">
        <f t="shared" si="2"/>
        <v>52</v>
      </c>
      <c r="B56" s="13" t="s">
        <v>80</v>
      </c>
      <c r="C56" s="13" t="s">
        <v>30</v>
      </c>
      <c r="D56" s="13">
        <v>400</v>
      </c>
      <c r="E56" s="13">
        <f t="shared" si="0"/>
        <v>577.5</v>
      </c>
      <c r="F56" s="13">
        <v>23.1</v>
      </c>
      <c r="G56" s="7">
        <f t="shared" si="3"/>
        <v>136.80840000000001</v>
      </c>
      <c r="H56" s="8">
        <v>192</v>
      </c>
      <c r="I56" s="9">
        <v>246</v>
      </c>
      <c r="J56" s="9">
        <v>221</v>
      </c>
      <c r="K56" s="10">
        <f t="shared" si="4"/>
        <v>219.66666666666666</v>
      </c>
      <c r="L56" s="9">
        <f t="shared" si="5"/>
        <v>0.38037518037518037</v>
      </c>
      <c r="M56" s="49"/>
      <c r="N56" s="49"/>
      <c r="O56" s="12"/>
      <c r="P56" s="12"/>
    </row>
    <row r="57" spans="1:16" s="4" customFormat="1" x14ac:dyDescent="0.2">
      <c r="A57" s="5">
        <f t="shared" si="2"/>
        <v>53</v>
      </c>
      <c r="B57" s="13" t="s">
        <v>81</v>
      </c>
      <c r="C57" s="13" t="s">
        <v>46</v>
      </c>
      <c r="D57" s="13">
        <v>250</v>
      </c>
      <c r="E57" s="13">
        <f t="shared" si="0"/>
        <v>362.5</v>
      </c>
      <c r="F57" s="13">
        <v>14.5</v>
      </c>
      <c r="G57" s="7">
        <f t="shared" si="3"/>
        <v>56.052</v>
      </c>
      <c r="H57" s="8">
        <v>56</v>
      </c>
      <c r="I57" s="9">
        <v>128</v>
      </c>
      <c r="J57" s="9">
        <v>86</v>
      </c>
      <c r="K57" s="10">
        <f t="shared" si="4"/>
        <v>90</v>
      </c>
      <c r="L57" s="9">
        <f t="shared" si="5"/>
        <v>0.24827586206896551</v>
      </c>
      <c r="M57" s="48">
        <f>(250*0.85-G57-G58)*0.7</f>
        <v>90.040720000000007</v>
      </c>
      <c r="N57" s="48">
        <f t="shared" si="1"/>
        <v>105.93025882352943</v>
      </c>
      <c r="O57" s="12"/>
      <c r="P57" s="12"/>
    </row>
    <row r="58" spans="1:16" s="4" customFormat="1" x14ac:dyDescent="0.2">
      <c r="A58" s="5">
        <f t="shared" si="2"/>
        <v>54</v>
      </c>
      <c r="B58" s="13" t="s">
        <v>82</v>
      </c>
      <c r="C58" s="13" t="s">
        <v>46</v>
      </c>
      <c r="D58" s="13">
        <v>250</v>
      </c>
      <c r="E58" s="13">
        <f t="shared" si="0"/>
        <v>362.5</v>
      </c>
      <c r="F58" s="13">
        <v>14.5</v>
      </c>
      <c r="G58" s="7">
        <f t="shared" si="3"/>
        <v>27.8184</v>
      </c>
      <c r="H58" s="8">
        <v>30</v>
      </c>
      <c r="I58" s="9">
        <v>70</v>
      </c>
      <c r="J58" s="9">
        <v>34</v>
      </c>
      <c r="K58" s="10">
        <f t="shared" si="4"/>
        <v>44.666666666666664</v>
      </c>
      <c r="L58" s="9">
        <f t="shared" si="5"/>
        <v>0.12321839080459769</v>
      </c>
      <c r="M58" s="49"/>
      <c r="N58" s="49"/>
      <c r="O58" s="12"/>
      <c r="P58" s="12"/>
    </row>
    <row r="59" spans="1:16" s="4" customFormat="1" x14ac:dyDescent="0.2">
      <c r="A59" s="5">
        <f t="shared" si="2"/>
        <v>55</v>
      </c>
      <c r="B59" s="13" t="s">
        <v>83</v>
      </c>
      <c r="C59" s="13" t="s">
        <v>84</v>
      </c>
      <c r="D59" s="13">
        <v>160</v>
      </c>
      <c r="E59" s="13">
        <f t="shared" si="0"/>
        <v>229.99999999999997</v>
      </c>
      <c r="F59" s="13">
        <v>9.1999999999999993</v>
      </c>
      <c r="G59" s="7">
        <f t="shared" si="3"/>
        <v>16.8156</v>
      </c>
      <c r="H59" s="8">
        <v>23</v>
      </c>
      <c r="I59" s="9">
        <v>28</v>
      </c>
      <c r="J59" s="9">
        <v>30</v>
      </c>
      <c r="K59" s="10">
        <f t="shared" si="4"/>
        <v>27</v>
      </c>
      <c r="L59" s="9">
        <f t="shared" si="5"/>
        <v>0.1173913043478261</v>
      </c>
      <c r="M59" s="8">
        <f>(160*0.85-G59)*0.7</f>
        <v>83.429079999999999</v>
      </c>
      <c r="N59" s="8">
        <f t="shared" si="1"/>
        <v>98.151858823529409</v>
      </c>
      <c r="O59" s="12"/>
      <c r="P59" s="12"/>
    </row>
    <row r="60" spans="1:16" s="4" customFormat="1" x14ac:dyDescent="0.2">
      <c r="A60" s="5">
        <f t="shared" si="2"/>
        <v>56</v>
      </c>
      <c r="B60" s="13" t="s">
        <v>85</v>
      </c>
      <c r="C60" s="13" t="s">
        <v>84</v>
      </c>
      <c r="D60" s="13">
        <v>160</v>
      </c>
      <c r="E60" s="13">
        <f t="shared" si="0"/>
        <v>229.99999999999997</v>
      </c>
      <c r="F60" s="13">
        <v>9.1999999999999993</v>
      </c>
      <c r="G60" s="7">
        <f t="shared" si="3"/>
        <v>2.2835999999999999</v>
      </c>
      <c r="H60" s="8">
        <v>4</v>
      </c>
      <c r="I60" s="9">
        <v>3</v>
      </c>
      <c r="J60" s="9">
        <v>4</v>
      </c>
      <c r="K60" s="10">
        <f t="shared" si="4"/>
        <v>3.6666666666666665</v>
      </c>
      <c r="L60" s="9">
        <f t="shared" si="5"/>
        <v>1.5942028985507249E-2</v>
      </c>
      <c r="M60" s="8">
        <f>(160*0.85-G60)*0.7</f>
        <v>93.601479999999995</v>
      </c>
      <c r="N60" s="8">
        <f t="shared" si="1"/>
        <v>110.11938823529411</v>
      </c>
      <c r="O60" s="12"/>
      <c r="P60" s="12"/>
    </row>
    <row r="61" spans="1:16" s="4" customFormat="1" x14ac:dyDescent="0.2">
      <c r="A61" s="5">
        <f t="shared" si="2"/>
        <v>57</v>
      </c>
      <c r="B61" s="13" t="s">
        <v>86</v>
      </c>
      <c r="C61" s="13" t="s">
        <v>19</v>
      </c>
      <c r="D61" s="13">
        <v>400</v>
      </c>
      <c r="E61" s="13">
        <f t="shared" si="0"/>
        <v>577.5</v>
      </c>
      <c r="F61" s="13">
        <v>23.1</v>
      </c>
      <c r="G61" s="7">
        <f t="shared" si="3"/>
        <v>78.472800000000007</v>
      </c>
      <c r="H61" s="8">
        <v>142</v>
      </c>
      <c r="I61" s="9">
        <v>123</v>
      </c>
      <c r="J61" s="9">
        <v>113</v>
      </c>
      <c r="K61" s="10">
        <f t="shared" si="4"/>
        <v>126</v>
      </c>
      <c r="L61" s="9">
        <f t="shared" si="5"/>
        <v>0.21818181818181817</v>
      </c>
      <c r="M61" s="48">
        <f>(400*0.85-G61-G62)*0.7</f>
        <v>180.30796000000001</v>
      </c>
      <c r="N61" s="48">
        <f t="shared" si="1"/>
        <v>212.12701176470588</v>
      </c>
      <c r="O61" s="12"/>
      <c r="P61" s="12"/>
    </row>
    <row r="62" spans="1:16" s="4" customFormat="1" x14ac:dyDescent="0.2">
      <c r="A62" s="5">
        <f t="shared" si="2"/>
        <v>58</v>
      </c>
      <c r="B62" s="13" t="s">
        <v>87</v>
      </c>
      <c r="C62" s="13" t="s">
        <v>19</v>
      </c>
      <c r="D62" s="13">
        <v>400</v>
      </c>
      <c r="E62" s="13">
        <f t="shared" si="0"/>
        <v>577.5</v>
      </c>
      <c r="F62" s="13">
        <v>23.1</v>
      </c>
      <c r="G62" s="7">
        <f t="shared" si="3"/>
        <v>3.9443999999999999</v>
      </c>
      <c r="H62" s="8">
        <v>1</v>
      </c>
      <c r="I62" s="9">
        <v>7</v>
      </c>
      <c r="J62" s="9">
        <v>11</v>
      </c>
      <c r="K62" s="10">
        <f t="shared" si="4"/>
        <v>6.333333333333333</v>
      </c>
      <c r="L62" s="9">
        <f t="shared" si="5"/>
        <v>1.0966810966810967E-2</v>
      </c>
      <c r="M62" s="49"/>
      <c r="N62" s="49"/>
      <c r="O62" s="12"/>
      <c r="P62" s="12"/>
    </row>
    <row r="63" spans="1:16" s="4" customFormat="1" x14ac:dyDescent="0.2">
      <c r="A63" s="5">
        <f t="shared" si="2"/>
        <v>59</v>
      </c>
      <c r="B63" s="13" t="s">
        <v>88</v>
      </c>
      <c r="C63" s="13" t="s">
        <v>89</v>
      </c>
      <c r="D63" s="13">
        <v>200</v>
      </c>
      <c r="E63" s="13">
        <f t="shared" si="0"/>
        <v>287.5</v>
      </c>
      <c r="F63" s="13">
        <v>11.5</v>
      </c>
      <c r="G63" s="7">
        <f t="shared" si="3"/>
        <v>0</v>
      </c>
      <c r="H63" s="8">
        <v>0</v>
      </c>
      <c r="I63" s="9">
        <v>0</v>
      </c>
      <c r="J63" s="9">
        <v>0</v>
      </c>
      <c r="K63" s="10">
        <f t="shared" si="4"/>
        <v>0</v>
      </c>
      <c r="L63" s="9">
        <f t="shared" si="5"/>
        <v>0</v>
      </c>
      <c r="M63" s="8">
        <f>(200*0.85-G63)*0.7</f>
        <v>118.99999999999999</v>
      </c>
      <c r="N63" s="8">
        <f t="shared" si="1"/>
        <v>140</v>
      </c>
      <c r="O63" s="12"/>
      <c r="P63" s="12"/>
    </row>
    <row r="64" spans="1:16" s="4" customFormat="1" x14ac:dyDescent="0.2">
      <c r="A64" s="5">
        <f t="shared" si="2"/>
        <v>60</v>
      </c>
      <c r="B64" s="13" t="s">
        <v>90</v>
      </c>
      <c r="C64" s="13" t="s">
        <v>91</v>
      </c>
      <c r="D64" s="13">
        <v>160</v>
      </c>
      <c r="E64" s="13">
        <f t="shared" si="0"/>
        <v>229.99999999999997</v>
      </c>
      <c r="F64" s="13">
        <v>9.1999999999999993</v>
      </c>
      <c r="G64" s="7">
        <f t="shared" si="3"/>
        <v>17.230800000000002</v>
      </c>
      <c r="H64" s="8">
        <v>24</v>
      </c>
      <c r="I64" s="9">
        <v>45</v>
      </c>
      <c r="J64" s="9">
        <v>14</v>
      </c>
      <c r="K64" s="10">
        <f t="shared" si="4"/>
        <v>27.666666666666668</v>
      </c>
      <c r="L64" s="9">
        <f t="shared" si="5"/>
        <v>0.12028985507246379</v>
      </c>
      <c r="M64" s="8">
        <f>(160*0.85-G64)*0.7</f>
        <v>83.138439999999989</v>
      </c>
      <c r="N64" s="8">
        <f t="shared" si="1"/>
        <v>97.809929411764699</v>
      </c>
      <c r="O64" s="12"/>
      <c r="P64" s="12"/>
    </row>
    <row r="65" spans="1:17" s="4" customFormat="1" x14ac:dyDescent="0.2">
      <c r="A65" s="5"/>
      <c r="B65" s="16" t="s">
        <v>92</v>
      </c>
      <c r="C65" s="13"/>
      <c r="D65" s="16">
        <f>SUM(D5:D64)</f>
        <v>22460</v>
      </c>
      <c r="E65" s="16">
        <f>SUM(E5:E64)</f>
        <v>32402.5</v>
      </c>
      <c r="F65" s="13"/>
      <c r="G65" s="13"/>
      <c r="H65" s="13"/>
      <c r="I65" s="13"/>
      <c r="J65" s="13"/>
      <c r="K65" s="9">
        <f>SUM(K5:K64)</f>
        <v>6476.3333333333348</v>
      </c>
      <c r="L65" s="9">
        <f>K65/E65</f>
        <v>0.19987140909909221</v>
      </c>
      <c r="M65" s="17">
        <f>SUM(M5:M64)/2</f>
        <v>2984.4478000000004</v>
      </c>
      <c r="N65" s="17">
        <f>SUM(N5:N64)/2</f>
        <v>3511.1150588235291</v>
      </c>
      <c r="O65" s="18"/>
      <c r="P65" s="12"/>
    </row>
    <row r="66" spans="1:17" s="4" customFormat="1" x14ac:dyDescent="0.2">
      <c r="A66" s="5"/>
      <c r="B66" s="52" t="s">
        <v>93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19"/>
      <c r="O66" s="12"/>
      <c r="P66" s="12"/>
    </row>
    <row r="67" spans="1:17" s="4" customFormat="1" x14ac:dyDescent="0.2">
      <c r="A67" s="20">
        <v>1</v>
      </c>
      <c r="B67" s="16" t="s">
        <v>94</v>
      </c>
      <c r="C67" s="16" t="s">
        <v>95</v>
      </c>
      <c r="D67" s="16">
        <v>10000</v>
      </c>
      <c r="E67" s="17"/>
      <c r="F67" s="17">
        <f>10000/1.73/6</f>
        <v>963.39113680154151</v>
      </c>
      <c r="G67" s="30">
        <v>3170</v>
      </c>
      <c r="H67" s="34">
        <v>323</v>
      </c>
      <c r="I67" s="35">
        <v>323</v>
      </c>
      <c r="J67" s="35">
        <v>323</v>
      </c>
      <c r="K67" s="31">
        <f>G67/(1.73*6.3*0.9)</f>
        <v>323.16930197469702</v>
      </c>
      <c r="L67" s="53">
        <f>O134/F67</f>
        <v>0</v>
      </c>
      <c r="M67" s="53">
        <f>(10000*0.85-(G67+G68))*0.7</f>
        <v>1895.6</v>
      </c>
      <c r="N67" s="53">
        <f t="shared" ref="N67:N97" si="7">M67/0.85</f>
        <v>2230.1176470588234</v>
      </c>
      <c r="O67" s="12"/>
      <c r="P67" s="12"/>
    </row>
    <row r="68" spans="1:17" s="4" customFormat="1" x14ac:dyDescent="0.2">
      <c r="A68" s="20">
        <f t="shared" ref="A68:A129" si="8">A67+1</f>
        <v>2</v>
      </c>
      <c r="B68" s="16" t="s">
        <v>96</v>
      </c>
      <c r="C68" s="16" t="s">
        <v>95</v>
      </c>
      <c r="D68" s="16">
        <v>10000</v>
      </c>
      <c r="E68" s="17"/>
      <c r="F68" s="17">
        <f>10000/1.73/6</f>
        <v>963.39113680154151</v>
      </c>
      <c r="G68" s="30">
        <v>2622</v>
      </c>
      <c r="H68" s="34">
        <v>267</v>
      </c>
      <c r="I68" s="35">
        <v>267</v>
      </c>
      <c r="J68" s="35">
        <v>267</v>
      </c>
      <c r="K68" s="31">
        <f>G68/(1.73*6.3*0.9)</f>
        <v>267.30281065541186</v>
      </c>
      <c r="L68" s="54"/>
      <c r="M68" s="54"/>
      <c r="N68" s="54"/>
      <c r="O68" s="12"/>
      <c r="P68" s="12"/>
    </row>
    <row r="69" spans="1:17" s="4" customFormat="1" x14ac:dyDescent="0.2">
      <c r="A69" s="5">
        <f t="shared" si="8"/>
        <v>3</v>
      </c>
      <c r="B69" s="13" t="s">
        <v>26</v>
      </c>
      <c r="C69" s="13" t="s">
        <v>97</v>
      </c>
      <c r="D69" s="13">
        <v>630</v>
      </c>
      <c r="E69" s="13">
        <f t="shared" ref="E69:E81" si="9">F69*15</f>
        <v>910.5</v>
      </c>
      <c r="F69" s="13">
        <v>60.7</v>
      </c>
      <c r="G69" s="8">
        <f>1.73*0.4*0.9*K69</f>
        <v>158.60640000000001</v>
      </c>
      <c r="H69" s="8">
        <v>224.39999999999998</v>
      </c>
      <c r="I69" s="9">
        <v>274.3</v>
      </c>
      <c r="J69" s="9">
        <v>265.3</v>
      </c>
      <c r="K69" s="9">
        <f>(H69+I69+J69)/3</f>
        <v>254.66666666666666</v>
      </c>
      <c r="L69" s="9">
        <f t="shared" ref="L69:L132" si="10">K69/E69</f>
        <v>0.27969979864543293</v>
      </c>
      <c r="M69" s="48">
        <f>(630*0.85-G69-G70)*0.7</f>
        <v>158.88994799999998</v>
      </c>
      <c r="N69" s="48">
        <f t="shared" si="7"/>
        <v>186.92935058823528</v>
      </c>
      <c r="O69" s="12"/>
      <c r="P69" s="12"/>
      <c r="Q69" s="12"/>
    </row>
    <row r="70" spans="1:17" s="4" customFormat="1" x14ac:dyDescent="0.2">
      <c r="A70" s="5">
        <f t="shared" si="8"/>
        <v>4</v>
      </c>
      <c r="B70" s="13" t="s">
        <v>28</v>
      </c>
      <c r="C70" s="13" t="s">
        <v>97</v>
      </c>
      <c r="D70" s="13">
        <v>630</v>
      </c>
      <c r="E70" s="13">
        <f t="shared" si="9"/>
        <v>910.5</v>
      </c>
      <c r="F70" s="13">
        <v>60.7</v>
      </c>
      <c r="G70" s="8">
        <f t="shared" ref="G70:G133" si="11">1.73*0.4*0.9*K70</f>
        <v>149.90796</v>
      </c>
      <c r="H70" s="8">
        <v>262.10000000000002</v>
      </c>
      <c r="I70" s="9">
        <v>217.6</v>
      </c>
      <c r="J70" s="9">
        <v>242.4</v>
      </c>
      <c r="K70" s="9">
        <f t="shared" ref="K70:K133" si="12">(H70+I70+J70)/3</f>
        <v>240.70000000000002</v>
      </c>
      <c r="L70" s="9">
        <f t="shared" si="10"/>
        <v>0.2643602416254805</v>
      </c>
      <c r="M70" s="51"/>
      <c r="N70" s="51"/>
      <c r="O70" s="12"/>
      <c r="P70" s="12"/>
      <c r="Q70" s="12"/>
    </row>
    <row r="71" spans="1:17" s="4" customFormat="1" x14ac:dyDescent="0.2">
      <c r="A71" s="5">
        <f t="shared" si="8"/>
        <v>5</v>
      </c>
      <c r="B71" s="13" t="s">
        <v>98</v>
      </c>
      <c r="C71" s="13" t="s">
        <v>99</v>
      </c>
      <c r="D71" s="13">
        <v>400</v>
      </c>
      <c r="E71" s="13">
        <f t="shared" si="9"/>
        <v>577.95000000000005</v>
      </c>
      <c r="F71" s="13">
        <v>38.53</v>
      </c>
      <c r="G71" s="8">
        <f t="shared" si="11"/>
        <v>69.047760000000011</v>
      </c>
      <c r="H71" s="8">
        <v>119.4</v>
      </c>
      <c r="I71" s="9">
        <v>60</v>
      </c>
      <c r="J71" s="9">
        <v>153.19999999999999</v>
      </c>
      <c r="K71" s="9">
        <f t="shared" si="12"/>
        <v>110.86666666666667</v>
      </c>
      <c r="L71" s="9">
        <f t="shared" si="10"/>
        <v>0.19182743605271504</v>
      </c>
      <c r="M71" s="48">
        <f>(400*0.85-G71-G72)*0.7</f>
        <v>142.67007999999998</v>
      </c>
      <c r="N71" s="48">
        <f t="shared" si="7"/>
        <v>167.84715294117646</v>
      </c>
      <c r="O71" s="12"/>
      <c r="P71" s="12"/>
      <c r="Q71" s="12"/>
    </row>
    <row r="72" spans="1:17" s="4" customFormat="1" x14ac:dyDescent="0.2">
      <c r="A72" s="5">
        <f t="shared" si="8"/>
        <v>6</v>
      </c>
      <c r="B72" s="13" t="s">
        <v>100</v>
      </c>
      <c r="C72" s="13" t="s">
        <v>99</v>
      </c>
      <c r="D72" s="13">
        <v>400</v>
      </c>
      <c r="E72" s="13">
        <f t="shared" si="9"/>
        <v>577.95000000000005</v>
      </c>
      <c r="F72" s="13">
        <v>38.53</v>
      </c>
      <c r="G72" s="8">
        <f t="shared" si="11"/>
        <v>67.137839999999997</v>
      </c>
      <c r="H72" s="8">
        <v>93.300000000000011</v>
      </c>
      <c r="I72" s="9">
        <v>111.4</v>
      </c>
      <c r="J72" s="9">
        <v>118.69999999999999</v>
      </c>
      <c r="K72" s="9">
        <f t="shared" si="12"/>
        <v>107.8</v>
      </c>
      <c r="L72" s="9">
        <f t="shared" si="10"/>
        <v>0.1865213253741673</v>
      </c>
      <c r="M72" s="51"/>
      <c r="N72" s="51"/>
      <c r="O72" s="12"/>
      <c r="P72" s="12"/>
      <c r="Q72" s="12"/>
    </row>
    <row r="73" spans="1:17" s="4" customFormat="1" x14ac:dyDescent="0.2">
      <c r="A73" s="5">
        <f t="shared" si="8"/>
        <v>7</v>
      </c>
      <c r="B73" s="13" t="s">
        <v>101</v>
      </c>
      <c r="C73" s="13" t="s">
        <v>99</v>
      </c>
      <c r="D73" s="13">
        <v>400</v>
      </c>
      <c r="E73" s="13">
        <f t="shared" si="9"/>
        <v>577.95000000000005</v>
      </c>
      <c r="F73" s="13">
        <v>38.53</v>
      </c>
      <c r="G73" s="8">
        <f t="shared" si="11"/>
        <v>76.811999999999998</v>
      </c>
      <c r="H73" s="8">
        <v>152</v>
      </c>
      <c r="I73" s="9">
        <v>92</v>
      </c>
      <c r="J73" s="9">
        <v>126</v>
      </c>
      <c r="K73" s="9">
        <f t="shared" si="12"/>
        <v>123.33333333333333</v>
      </c>
      <c r="L73" s="9">
        <f t="shared" si="10"/>
        <v>0.21339792946333302</v>
      </c>
      <c r="M73" s="48">
        <f>(400*0.85-G73-G74)*0.7</f>
        <v>148.91883999999999</v>
      </c>
      <c r="N73" s="48">
        <f t="shared" si="7"/>
        <v>175.19863529411765</v>
      </c>
      <c r="O73" s="12"/>
      <c r="P73" s="12"/>
      <c r="Q73" s="12"/>
    </row>
    <row r="74" spans="1:17" s="4" customFormat="1" x14ac:dyDescent="0.2">
      <c r="A74" s="5">
        <f t="shared" si="8"/>
        <v>8</v>
      </c>
      <c r="B74" s="13" t="s">
        <v>102</v>
      </c>
      <c r="C74" s="13" t="s">
        <v>99</v>
      </c>
      <c r="D74" s="13">
        <v>400</v>
      </c>
      <c r="E74" s="13">
        <f t="shared" si="9"/>
        <v>577.95000000000005</v>
      </c>
      <c r="F74" s="13">
        <v>38.53</v>
      </c>
      <c r="G74" s="8">
        <f t="shared" si="11"/>
        <v>50.446800000000003</v>
      </c>
      <c r="H74" s="8">
        <v>63</v>
      </c>
      <c r="I74" s="9">
        <v>95</v>
      </c>
      <c r="J74" s="9">
        <v>85</v>
      </c>
      <c r="K74" s="9">
        <f t="shared" si="12"/>
        <v>81</v>
      </c>
      <c r="L74" s="9">
        <f t="shared" si="10"/>
        <v>0.14015053205294575</v>
      </c>
      <c r="M74" s="51"/>
      <c r="N74" s="51"/>
      <c r="O74" s="12"/>
      <c r="P74" s="12"/>
      <c r="Q74" s="12"/>
    </row>
    <row r="75" spans="1:17" s="4" customFormat="1" x14ac:dyDescent="0.2">
      <c r="A75" s="5">
        <f t="shared" si="8"/>
        <v>9</v>
      </c>
      <c r="B75" s="13" t="s">
        <v>103</v>
      </c>
      <c r="C75" s="13" t="s">
        <v>99</v>
      </c>
      <c r="D75" s="13">
        <v>400</v>
      </c>
      <c r="E75" s="13">
        <f t="shared" si="9"/>
        <v>577.95000000000005</v>
      </c>
      <c r="F75" s="13">
        <v>38.53</v>
      </c>
      <c r="G75" s="8">
        <f t="shared" si="11"/>
        <v>226.45007999999999</v>
      </c>
      <c r="H75" s="8">
        <v>349.5</v>
      </c>
      <c r="I75" s="9">
        <v>349</v>
      </c>
      <c r="J75" s="9">
        <v>392.29999999999995</v>
      </c>
      <c r="K75" s="9">
        <f t="shared" si="12"/>
        <v>363.59999999999997</v>
      </c>
      <c r="L75" s="9">
        <f t="shared" si="10"/>
        <v>0.62912016610433419</v>
      </c>
      <c r="M75" s="8">
        <f>(400*0.85-G75)*0.7</f>
        <v>79.484943999999999</v>
      </c>
      <c r="N75" s="8">
        <f t="shared" si="7"/>
        <v>93.511698823529414</v>
      </c>
      <c r="O75" s="12"/>
      <c r="P75" s="12"/>
      <c r="Q75" s="12"/>
    </row>
    <row r="76" spans="1:17" s="4" customFormat="1" x14ac:dyDescent="0.2">
      <c r="A76" s="5">
        <f t="shared" si="8"/>
        <v>10</v>
      </c>
      <c r="B76" s="13" t="s">
        <v>104</v>
      </c>
      <c r="C76" s="13" t="s">
        <v>105</v>
      </c>
      <c r="D76" s="13">
        <v>400</v>
      </c>
      <c r="E76" s="13">
        <v>577.95000000000005</v>
      </c>
      <c r="F76" s="13">
        <v>38.53</v>
      </c>
      <c r="G76" s="8">
        <f t="shared" si="11"/>
        <v>116.8788</v>
      </c>
      <c r="H76" s="8">
        <v>185.7</v>
      </c>
      <c r="I76" s="9">
        <v>210.3</v>
      </c>
      <c r="J76" s="9">
        <v>167</v>
      </c>
      <c r="K76" s="9">
        <f t="shared" si="12"/>
        <v>187.66666666666666</v>
      </c>
      <c r="L76" s="9">
        <f t="shared" si="10"/>
        <v>0.3247109034806932</v>
      </c>
      <c r="M76" s="48">
        <f>(400*0.85-G76-G77)*0.7</f>
        <v>116.97750399999998</v>
      </c>
      <c r="N76" s="48">
        <f t="shared" si="7"/>
        <v>137.62059294117645</v>
      </c>
      <c r="O76" s="12"/>
      <c r="P76" s="12"/>
      <c r="Q76" s="12"/>
    </row>
    <row r="77" spans="1:17" s="4" customFormat="1" x14ac:dyDescent="0.2">
      <c r="A77" s="5">
        <f t="shared" si="8"/>
        <v>11</v>
      </c>
      <c r="B77" s="13" t="s">
        <v>106</v>
      </c>
      <c r="C77" s="13" t="s">
        <v>99</v>
      </c>
      <c r="D77" s="13">
        <v>400</v>
      </c>
      <c r="E77" s="13">
        <f t="shared" si="9"/>
        <v>577.95000000000005</v>
      </c>
      <c r="F77" s="13">
        <v>38.53</v>
      </c>
      <c r="G77" s="8">
        <f t="shared" si="11"/>
        <v>56.010480000000001</v>
      </c>
      <c r="H77" s="8">
        <v>86.800000000000011</v>
      </c>
      <c r="I77" s="9">
        <v>102.8</v>
      </c>
      <c r="J77" s="9">
        <v>80.199999999999989</v>
      </c>
      <c r="K77" s="9">
        <f t="shared" si="12"/>
        <v>89.933333333333337</v>
      </c>
      <c r="L77" s="9">
        <f t="shared" si="10"/>
        <v>0.15560746316001961</v>
      </c>
      <c r="M77" s="51"/>
      <c r="N77" s="51"/>
      <c r="O77" s="12"/>
      <c r="P77" s="12"/>
      <c r="Q77" s="12"/>
    </row>
    <row r="78" spans="1:17" s="4" customFormat="1" x14ac:dyDescent="0.2">
      <c r="A78" s="5">
        <f t="shared" si="8"/>
        <v>12</v>
      </c>
      <c r="B78" s="13" t="s">
        <v>107</v>
      </c>
      <c r="C78" s="13" t="s">
        <v>99</v>
      </c>
      <c r="D78" s="13">
        <v>400</v>
      </c>
      <c r="E78" s="13">
        <f t="shared" si="9"/>
        <v>577.95000000000005</v>
      </c>
      <c r="F78" s="13">
        <v>38.53</v>
      </c>
      <c r="G78" s="8">
        <f t="shared" si="11"/>
        <v>80.818679999999986</v>
      </c>
      <c r="H78" s="8">
        <v>165.89999999999998</v>
      </c>
      <c r="I78" s="9">
        <v>115.29999999999998</v>
      </c>
      <c r="J78" s="9">
        <v>108.1</v>
      </c>
      <c r="K78" s="9">
        <f t="shared" si="12"/>
        <v>129.76666666666665</v>
      </c>
      <c r="L78" s="9">
        <f t="shared" si="10"/>
        <v>0.22452922686506901</v>
      </c>
      <c r="M78" s="48">
        <f>(400*0.85-G78-G79)*0.7</f>
        <v>81.199720000000028</v>
      </c>
      <c r="N78" s="48">
        <f t="shared" si="7"/>
        <v>95.529082352941217</v>
      </c>
      <c r="O78" s="12"/>
      <c r="P78" s="12"/>
      <c r="Q78" s="12"/>
    </row>
    <row r="79" spans="1:17" s="4" customFormat="1" x14ac:dyDescent="0.2">
      <c r="A79" s="5">
        <f t="shared" si="8"/>
        <v>13</v>
      </c>
      <c r="B79" s="13" t="s">
        <v>108</v>
      </c>
      <c r="C79" s="13" t="s">
        <v>109</v>
      </c>
      <c r="D79" s="13">
        <v>400</v>
      </c>
      <c r="E79" s="13">
        <f t="shared" si="9"/>
        <v>577.95000000000005</v>
      </c>
      <c r="F79" s="13">
        <v>38.53</v>
      </c>
      <c r="G79" s="8">
        <f t="shared" si="11"/>
        <v>143.18171999999998</v>
      </c>
      <c r="H79" s="8">
        <v>232.39999999999998</v>
      </c>
      <c r="I79" s="9">
        <v>229.4</v>
      </c>
      <c r="J79" s="9">
        <v>227.89999999999998</v>
      </c>
      <c r="K79" s="9">
        <f t="shared" si="12"/>
        <v>229.89999999999998</v>
      </c>
      <c r="L79" s="9">
        <f t="shared" si="10"/>
        <v>0.39778527554286697</v>
      </c>
      <c r="M79" s="51"/>
      <c r="N79" s="51"/>
      <c r="O79" s="12"/>
      <c r="P79" s="12"/>
      <c r="Q79" s="12"/>
    </row>
    <row r="80" spans="1:17" s="4" customFormat="1" x14ac:dyDescent="0.2">
      <c r="A80" s="5">
        <f t="shared" si="8"/>
        <v>14</v>
      </c>
      <c r="B80" s="13" t="s">
        <v>110</v>
      </c>
      <c r="C80" s="13" t="s">
        <v>111</v>
      </c>
      <c r="D80" s="13">
        <v>400</v>
      </c>
      <c r="E80" s="13">
        <f t="shared" si="9"/>
        <v>577.95000000000005</v>
      </c>
      <c r="F80" s="13">
        <v>38.53</v>
      </c>
      <c r="G80" s="8">
        <f t="shared" si="11"/>
        <v>149.90796</v>
      </c>
      <c r="H80" s="8">
        <v>309.90000000000003</v>
      </c>
      <c r="I80" s="9">
        <v>241.70000000000002</v>
      </c>
      <c r="J80" s="9">
        <v>170.5</v>
      </c>
      <c r="K80" s="9">
        <f t="shared" si="12"/>
        <v>240.70000000000002</v>
      </c>
      <c r="L80" s="9">
        <f t="shared" si="10"/>
        <v>0.41647201314992643</v>
      </c>
      <c r="M80" s="48">
        <f>(400*0.85-G80-G81)*0.7</f>
        <v>69.675843999999998</v>
      </c>
      <c r="N80" s="48">
        <f t="shared" si="7"/>
        <v>81.971581176470593</v>
      </c>
      <c r="O80" s="12"/>
      <c r="P80" s="12"/>
      <c r="Q80" s="12"/>
    </row>
    <row r="81" spans="1:17" s="4" customFormat="1" x14ac:dyDescent="0.2">
      <c r="A81" s="5">
        <f t="shared" si="8"/>
        <v>15</v>
      </c>
      <c r="B81" s="13" t="s">
        <v>112</v>
      </c>
      <c r="C81" s="13" t="s">
        <v>111</v>
      </c>
      <c r="D81" s="13">
        <v>400</v>
      </c>
      <c r="E81" s="13">
        <f t="shared" si="9"/>
        <v>577.95000000000005</v>
      </c>
      <c r="F81" s="13">
        <v>38.53</v>
      </c>
      <c r="G81" s="8">
        <f t="shared" si="11"/>
        <v>90.555120000000002</v>
      </c>
      <c r="H81" s="8">
        <v>182.1</v>
      </c>
      <c r="I81" s="9">
        <v>133.80000000000001</v>
      </c>
      <c r="J81" s="9">
        <v>120.30000000000001</v>
      </c>
      <c r="K81" s="9">
        <f t="shared" si="12"/>
        <v>145.4</v>
      </c>
      <c r="L81" s="9">
        <f t="shared" si="10"/>
        <v>0.25157885630244831</v>
      </c>
      <c r="M81" s="51"/>
      <c r="N81" s="51"/>
      <c r="O81" s="12"/>
      <c r="P81" s="12"/>
      <c r="Q81" s="12"/>
    </row>
    <row r="82" spans="1:17" s="4" customFormat="1" x14ac:dyDescent="0.2">
      <c r="A82" s="5">
        <f t="shared" si="8"/>
        <v>16</v>
      </c>
      <c r="B82" s="13" t="s">
        <v>113</v>
      </c>
      <c r="C82" s="13" t="s">
        <v>114</v>
      </c>
      <c r="D82" s="13">
        <v>630</v>
      </c>
      <c r="E82" s="13">
        <v>910.5</v>
      </c>
      <c r="F82" s="13">
        <v>60.7</v>
      </c>
      <c r="G82" s="8">
        <f t="shared" si="11"/>
        <v>76.728960000000001</v>
      </c>
      <c r="H82" s="8">
        <v>136.5</v>
      </c>
      <c r="I82" s="9">
        <v>135.9</v>
      </c>
      <c r="J82" s="9">
        <v>97.199999999999989</v>
      </c>
      <c r="K82" s="9">
        <f t="shared" si="12"/>
        <v>123.19999999999999</v>
      </c>
      <c r="L82" s="9">
        <f t="shared" si="10"/>
        <v>0.13531026908292146</v>
      </c>
      <c r="M82" s="8">
        <f>(630*0.85-G82)*0.7</f>
        <v>321.13972799999993</v>
      </c>
      <c r="N82" s="8">
        <f t="shared" si="7"/>
        <v>377.81144470588231</v>
      </c>
      <c r="O82" s="12"/>
      <c r="P82" s="12"/>
      <c r="Q82" s="12"/>
    </row>
    <row r="83" spans="1:17" s="4" customFormat="1" x14ac:dyDescent="0.2">
      <c r="A83" s="14">
        <f t="shared" si="8"/>
        <v>17</v>
      </c>
      <c r="B83" s="13" t="s">
        <v>115</v>
      </c>
      <c r="C83" s="13" t="s">
        <v>116</v>
      </c>
      <c r="D83" s="13">
        <v>400</v>
      </c>
      <c r="E83" s="13">
        <f t="shared" ref="E83:E130" si="13">F83*15</f>
        <v>577.95000000000005</v>
      </c>
      <c r="F83" s="13">
        <v>38.53</v>
      </c>
      <c r="G83" s="8">
        <f t="shared" si="11"/>
        <v>157.73448000000002</v>
      </c>
      <c r="H83" s="8">
        <v>299.10000000000002</v>
      </c>
      <c r="I83" s="9">
        <v>220.3</v>
      </c>
      <c r="J83" s="9">
        <v>240.4</v>
      </c>
      <c r="K83" s="9">
        <f t="shared" si="12"/>
        <v>253.26666666666668</v>
      </c>
      <c r="L83" s="9">
        <f t="shared" si="10"/>
        <v>0.43821553190875795</v>
      </c>
      <c r="M83" s="48">
        <f>(400*0.85-G83-G84)*0.7</f>
        <v>86.271387999999988</v>
      </c>
      <c r="N83" s="48">
        <f t="shared" si="7"/>
        <v>101.49575058823528</v>
      </c>
      <c r="O83" s="12"/>
      <c r="P83" s="12"/>
      <c r="Q83" s="12"/>
    </row>
    <row r="84" spans="1:17" s="4" customFormat="1" x14ac:dyDescent="0.2">
      <c r="A84" s="14">
        <f t="shared" si="8"/>
        <v>18</v>
      </c>
      <c r="B84" s="13" t="s">
        <v>117</v>
      </c>
      <c r="C84" s="13" t="s">
        <v>116</v>
      </c>
      <c r="D84" s="13">
        <v>400</v>
      </c>
      <c r="E84" s="13">
        <f t="shared" si="13"/>
        <v>577.95000000000005</v>
      </c>
      <c r="F84" s="13">
        <v>38.53</v>
      </c>
      <c r="G84" s="8">
        <f t="shared" si="11"/>
        <v>59.020679999999999</v>
      </c>
      <c r="H84" s="8">
        <v>98.2</v>
      </c>
      <c r="I84" s="9">
        <v>108.5</v>
      </c>
      <c r="J84" s="9">
        <v>77.600000000000009</v>
      </c>
      <c r="K84" s="9">
        <f t="shared" si="12"/>
        <v>94.766666666666666</v>
      </c>
      <c r="L84" s="9">
        <f t="shared" si="10"/>
        <v>0.16397035499033941</v>
      </c>
      <c r="M84" s="51"/>
      <c r="N84" s="51"/>
      <c r="O84" s="12"/>
      <c r="P84" s="12"/>
      <c r="Q84" s="12"/>
    </row>
    <row r="85" spans="1:17" s="4" customFormat="1" x14ac:dyDescent="0.2">
      <c r="A85" s="5">
        <f t="shared" si="8"/>
        <v>19</v>
      </c>
      <c r="B85" s="13" t="s">
        <v>37</v>
      </c>
      <c r="C85" s="13" t="s">
        <v>111</v>
      </c>
      <c r="D85" s="13">
        <v>400</v>
      </c>
      <c r="E85" s="13">
        <v>577.95000000000005</v>
      </c>
      <c r="F85" s="13">
        <v>38.53</v>
      </c>
      <c r="G85" s="8">
        <f t="shared" si="11"/>
        <v>41.748359999999998</v>
      </c>
      <c r="H85" s="8">
        <v>77</v>
      </c>
      <c r="I85" s="9">
        <v>93</v>
      </c>
      <c r="J85" s="9">
        <v>31.1</v>
      </c>
      <c r="K85" s="9">
        <f t="shared" si="12"/>
        <v>67.033333333333331</v>
      </c>
      <c r="L85" s="9">
        <f t="shared" si="10"/>
        <v>0.11598465841912506</v>
      </c>
      <c r="M85" s="48">
        <f>(400*0.85-G85-G86)*0.7</f>
        <v>85.835427999999993</v>
      </c>
      <c r="N85" s="48">
        <f t="shared" si="7"/>
        <v>100.98285647058823</v>
      </c>
      <c r="O85" s="12"/>
      <c r="P85" s="12"/>
      <c r="Q85" s="12"/>
    </row>
    <row r="86" spans="1:17" s="4" customFormat="1" x14ac:dyDescent="0.2">
      <c r="A86" s="5">
        <f t="shared" si="8"/>
        <v>20</v>
      </c>
      <c r="B86" s="13" t="s">
        <v>38</v>
      </c>
      <c r="C86" s="13" t="s">
        <v>99</v>
      </c>
      <c r="D86" s="13">
        <v>400</v>
      </c>
      <c r="E86" s="13">
        <f t="shared" si="13"/>
        <v>577.95000000000005</v>
      </c>
      <c r="F86" s="13">
        <v>38.53</v>
      </c>
      <c r="G86" s="8">
        <f t="shared" si="11"/>
        <v>175.62960000000001</v>
      </c>
      <c r="H86" s="8">
        <v>272</v>
      </c>
      <c r="I86" s="9">
        <v>291</v>
      </c>
      <c r="J86" s="9">
        <v>283</v>
      </c>
      <c r="K86" s="9">
        <f t="shared" si="12"/>
        <v>282</v>
      </c>
      <c r="L86" s="9">
        <f t="shared" si="10"/>
        <v>0.48793148196210739</v>
      </c>
      <c r="M86" s="51"/>
      <c r="N86" s="51"/>
      <c r="O86" s="12"/>
      <c r="P86" s="12"/>
      <c r="Q86" s="12"/>
    </row>
    <row r="87" spans="1:17" x14ac:dyDescent="0.2">
      <c r="A87" s="5">
        <f t="shared" si="8"/>
        <v>21</v>
      </c>
      <c r="B87" s="13" t="s">
        <v>118</v>
      </c>
      <c r="C87" s="13" t="s">
        <v>99</v>
      </c>
      <c r="D87" s="13">
        <v>400</v>
      </c>
      <c r="E87" s="13">
        <f t="shared" si="13"/>
        <v>577.95000000000005</v>
      </c>
      <c r="F87" s="13">
        <v>38.53</v>
      </c>
      <c r="G87" s="8">
        <f t="shared" si="11"/>
        <v>94.644840000000002</v>
      </c>
      <c r="H87" s="8">
        <v>160</v>
      </c>
      <c r="I87" s="9">
        <v>147.6</v>
      </c>
      <c r="J87" s="9">
        <v>148.30000000000001</v>
      </c>
      <c r="K87" s="9">
        <f t="shared" si="12"/>
        <v>151.96666666666667</v>
      </c>
      <c r="L87" s="9">
        <f t="shared" si="10"/>
        <v>0.26294085416846902</v>
      </c>
      <c r="M87" s="48">
        <f>(400*0.85-G87-G88)*0.7</f>
        <v>110.75780800000001</v>
      </c>
      <c r="N87" s="48">
        <f t="shared" si="7"/>
        <v>130.30330352941178</v>
      </c>
      <c r="O87" s="12"/>
      <c r="P87" s="12"/>
      <c r="Q87" s="21"/>
    </row>
    <row r="88" spans="1:17" x14ac:dyDescent="0.2">
      <c r="A88" s="5">
        <f t="shared" si="8"/>
        <v>22</v>
      </c>
      <c r="B88" s="13" t="s">
        <v>119</v>
      </c>
      <c r="C88" s="13" t="s">
        <v>99</v>
      </c>
      <c r="D88" s="13">
        <v>400</v>
      </c>
      <c r="E88" s="13">
        <f t="shared" si="13"/>
        <v>577.95000000000005</v>
      </c>
      <c r="F88" s="13">
        <v>38.53</v>
      </c>
      <c r="G88" s="8">
        <f t="shared" si="11"/>
        <v>87.129719999999992</v>
      </c>
      <c r="H88" s="8">
        <v>153.30000000000001</v>
      </c>
      <c r="I88" s="9">
        <v>134.1</v>
      </c>
      <c r="J88" s="9">
        <v>132.29999999999998</v>
      </c>
      <c r="K88" s="9">
        <f t="shared" si="12"/>
        <v>139.89999999999998</v>
      </c>
      <c r="L88" s="9">
        <f t="shared" si="10"/>
        <v>0.24206246215070501</v>
      </c>
      <c r="M88" s="51"/>
      <c r="N88" s="51"/>
      <c r="O88" s="12"/>
      <c r="P88" s="12"/>
      <c r="Q88" s="21"/>
    </row>
    <row r="89" spans="1:17" x14ac:dyDescent="0.2">
      <c r="A89" s="5">
        <f t="shared" si="8"/>
        <v>23</v>
      </c>
      <c r="B89" s="13" t="s">
        <v>120</v>
      </c>
      <c r="C89" s="13" t="s">
        <v>99</v>
      </c>
      <c r="D89" s="13">
        <v>400</v>
      </c>
      <c r="E89" s="13">
        <f t="shared" si="13"/>
        <v>577.95000000000005</v>
      </c>
      <c r="F89" s="13">
        <v>38.53</v>
      </c>
      <c r="G89" s="8">
        <f t="shared" si="11"/>
        <v>74.528400000000005</v>
      </c>
      <c r="H89" s="8">
        <v>121.8</v>
      </c>
      <c r="I89" s="9">
        <v>97.300000000000011</v>
      </c>
      <c r="J89" s="9">
        <v>139.9</v>
      </c>
      <c r="K89" s="9">
        <f t="shared" si="12"/>
        <v>119.66666666666667</v>
      </c>
      <c r="L89" s="9">
        <f t="shared" si="10"/>
        <v>0.20705366669550421</v>
      </c>
      <c r="M89" s="8">
        <f>(400*0.85-G89)*0.7</f>
        <v>185.83011999999997</v>
      </c>
      <c r="N89" s="8">
        <f t="shared" si="7"/>
        <v>218.62367058823526</v>
      </c>
      <c r="O89" s="12"/>
      <c r="P89" s="12"/>
      <c r="Q89" s="21"/>
    </row>
    <row r="90" spans="1:17" x14ac:dyDescent="0.2">
      <c r="A90" s="5">
        <f t="shared" si="8"/>
        <v>24</v>
      </c>
      <c r="B90" s="13" t="s">
        <v>121</v>
      </c>
      <c r="C90" s="13" t="s">
        <v>99</v>
      </c>
      <c r="D90" s="13">
        <v>400</v>
      </c>
      <c r="E90" s="13">
        <f t="shared" si="13"/>
        <v>577.95000000000005</v>
      </c>
      <c r="F90" s="13">
        <v>38.53</v>
      </c>
      <c r="G90" s="8">
        <f t="shared" si="11"/>
        <v>91.759200000000007</v>
      </c>
      <c r="H90" s="8">
        <v>141</v>
      </c>
      <c r="I90" s="9">
        <v>175</v>
      </c>
      <c r="J90" s="9">
        <v>126</v>
      </c>
      <c r="K90" s="9">
        <f t="shared" si="12"/>
        <v>147.33333333333334</v>
      </c>
      <c r="L90" s="9">
        <f t="shared" si="10"/>
        <v>0.25492401303457624</v>
      </c>
      <c r="M90" s="48">
        <f>(400*0.85-G90-G91)*0.7</f>
        <v>154.36833999999999</v>
      </c>
      <c r="N90" s="48">
        <f t="shared" si="7"/>
        <v>181.60981176470588</v>
      </c>
      <c r="O90" s="12"/>
      <c r="P90" s="12"/>
      <c r="Q90" s="21"/>
    </row>
    <row r="91" spans="1:17" x14ac:dyDescent="0.2">
      <c r="A91" s="5">
        <f t="shared" si="8"/>
        <v>25</v>
      </c>
      <c r="B91" s="13" t="s">
        <v>122</v>
      </c>
      <c r="C91" s="13" t="s">
        <v>99</v>
      </c>
      <c r="D91" s="13">
        <v>400</v>
      </c>
      <c r="E91" s="13">
        <f t="shared" si="13"/>
        <v>577.95000000000005</v>
      </c>
      <c r="F91" s="13">
        <v>38.53</v>
      </c>
      <c r="G91" s="8">
        <f t="shared" si="11"/>
        <v>27.714600000000001</v>
      </c>
      <c r="H91" s="8">
        <v>49</v>
      </c>
      <c r="I91" s="9">
        <v>31.5</v>
      </c>
      <c r="J91" s="9">
        <v>53</v>
      </c>
      <c r="K91" s="9">
        <f t="shared" si="12"/>
        <v>44.5</v>
      </c>
      <c r="L91" s="9">
        <f t="shared" si="10"/>
        <v>7.6996279955013402E-2</v>
      </c>
      <c r="M91" s="51"/>
      <c r="N91" s="51"/>
      <c r="O91" s="12"/>
      <c r="P91" s="12"/>
      <c r="Q91" s="21"/>
    </row>
    <row r="92" spans="1:17" x14ac:dyDescent="0.2">
      <c r="A92" s="5">
        <f t="shared" si="8"/>
        <v>26</v>
      </c>
      <c r="B92" s="13" t="s">
        <v>123</v>
      </c>
      <c r="C92" s="13" t="s">
        <v>116</v>
      </c>
      <c r="D92" s="13">
        <v>400</v>
      </c>
      <c r="E92" s="13">
        <f t="shared" si="13"/>
        <v>577.95000000000005</v>
      </c>
      <c r="F92" s="13">
        <v>38.53</v>
      </c>
      <c r="G92" s="8">
        <f t="shared" si="11"/>
        <v>61.408080000000005</v>
      </c>
      <c r="H92" s="8">
        <v>88.9</v>
      </c>
      <c r="I92" s="9">
        <v>113.5</v>
      </c>
      <c r="J92" s="9">
        <v>93.4</v>
      </c>
      <c r="K92" s="9">
        <f t="shared" si="12"/>
        <v>98.600000000000009</v>
      </c>
      <c r="L92" s="9">
        <f t="shared" si="10"/>
        <v>0.17060299333852411</v>
      </c>
      <c r="M92" s="48">
        <f>(400*0.85-G92-G93)</f>
        <v>242.40724</v>
      </c>
      <c r="N92" s="48">
        <f t="shared" si="7"/>
        <v>285.1849882352941</v>
      </c>
      <c r="O92" s="12"/>
      <c r="P92" s="12"/>
      <c r="Q92" s="21"/>
    </row>
    <row r="93" spans="1:17" x14ac:dyDescent="0.2">
      <c r="A93" s="5">
        <f t="shared" si="8"/>
        <v>27</v>
      </c>
      <c r="B93" s="13" t="s">
        <v>124</v>
      </c>
      <c r="C93" s="13" t="s">
        <v>116</v>
      </c>
      <c r="D93" s="13">
        <v>400</v>
      </c>
      <c r="E93" s="13">
        <f t="shared" si="13"/>
        <v>577.95000000000005</v>
      </c>
      <c r="F93" s="13">
        <v>38.53</v>
      </c>
      <c r="G93" s="8">
        <f t="shared" si="11"/>
        <v>36.18468</v>
      </c>
      <c r="H93" s="8">
        <v>46.099999999999994</v>
      </c>
      <c r="I93" s="9">
        <v>86.5</v>
      </c>
      <c r="J93" s="9">
        <v>41.7</v>
      </c>
      <c r="K93" s="9">
        <f>(H93+I93+J93)/3</f>
        <v>58.1</v>
      </c>
      <c r="L93" s="9">
        <f t="shared" si="10"/>
        <v>0.10052772731205122</v>
      </c>
      <c r="M93" s="51"/>
      <c r="N93" s="51"/>
      <c r="O93" s="12"/>
      <c r="P93" s="12"/>
      <c r="Q93" s="21"/>
    </row>
    <row r="94" spans="1:17" x14ac:dyDescent="0.2">
      <c r="A94" s="5">
        <f t="shared" si="8"/>
        <v>28</v>
      </c>
      <c r="B94" s="13" t="s">
        <v>125</v>
      </c>
      <c r="C94" s="13" t="s">
        <v>126</v>
      </c>
      <c r="D94" s="13">
        <v>400</v>
      </c>
      <c r="E94" s="13">
        <f t="shared" si="13"/>
        <v>577.95000000000005</v>
      </c>
      <c r="F94" s="13">
        <v>38.53</v>
      </c>
      <c r="G94" s="8">
        <f t="shared" si="11"/>
        <v>39.989987999999997</v>
      </c>
      <c r="H94" s="8">
        <v>48.500000000000007</v>
      </c>
      <c r="I94" s="9">
        <v>49.1</v>
      </c>
      <c r="J94" s="9">
        <v>95.03</v>
      </c>
      <c r="K94" s="9">
        <f t="shared" si="12"/>
        <v>64.209999999999994</v>
      </c>
      <c r="L94" s="9">
        <f t="shared" si="10"/>
        <v>0.11109957608789686</v>
      </c>
      <c r="M94" s="8">
        <f>(400*0.85-G94)*0.7</f>
        <v>210.00700839999999</v>
      </c>
      <c r="N94" s="8">
        <f t="shared" si="7"/>
        <v>247.06706870588235</v>
      </c>
      <c r="O94" s="12"/>
      <c r="P94" s="12"/>
      <c r="Q94" s="21"/>
    </row>
    <row r="95" spans="1:17" x14ac:dyDescent="0.2">
      <c r="A95" s="5">
        <f t="shared" si="8"/>
        <v>29</v>
      </c>
      <c r="B95" s="13" t="s">
        <v>127</v>
      </c>
      <c r="C95" s="13" t="s">
        <v>99</v>
      </c>
      <c r="D95" s="13">
        <v>400</v>
      </c>
      <c r="E95" s="13">
        <f t="shared" si="13"/>
        <v>577.95000000000005</v>
      </c>
      <c r="F95" s="13">
        <v>38.53</v>
      </c>
      <c r="G95" s="8">
        <f t="shared" si="11"/>
        <v>132.65639999999999</v>
      </c>
      <c r="H95" s="8">
        <v>234</v>
      </c>
      <c r="I95" s="9">
        <v>159</v>
      </c>
      <c r="J95" s="9">
        <v>246</v>
      </c>
      <c r="K95" s="9">
        <f t="shared" si="12"/>
        <v>213</v>
      </c>
      <c r="L95" s="9">
        <f t="shared" si="10"/>
        <v>0.36854399169478325</v>
      </c>
      <c r="M95" s="48">
        <f>(400*0.85-G95-G96)*0.7</f>
        <v>110.99032</v>
      </c>
      <c r="N95" s="48">
        <f t="shared" si="7"/>
        <v>130.57684705882352</v>
      </c>
      <c r="O95" s="12"/>
      <c r="P95" s="12"/>
      <c r="Q95" s="21"/>
    </row>
    <row r="96" spans="1:17" x14ac:dyDescent="0.2">
      <c r="A96" s="5">
        <f t="shared" si="8"/>
        <v>30</v>
      </c>
      <c r="B96" s="13" t="s">
        <v>128</v>
      </c>
      <c r="C96" s="13" t="s">
        <v>99</v>
      </c>
      <c r="D96" s="13">
        <v>400</v>
      </c>
      <c r="E96" s="13">
        <f t="shared" si="13"/>
        <v>577.95000000000005</v>
      </c>
      <c r="F96" s="13">
        <v>38.53</v>
      </c>
      <c r="G96" s="8">
        <f t="shared" si="11"/>
        <v>48.786000000000001</v>
      </c>
      <c r="H96" s="8">
        <v>67</v>
      </c>
      <c r="I96" s="9">
        <v>73</v>
      </c>
      <c r="J96" s="9">
        <v>95</v>
      </c>
      <c r="K96" s="9">
        <f t="shared" si="12"/>
        <v>78.333333333333329</v>
      </c>
      <c r="L96" s="9">
        <f t="shared" si="10"/>
        <v>0.13553652276725206</v>
      </c>
      <c r="M96" s="51"/>
      <c r="N96" s="51"/>
      <c r="O96" s="12"/>
      <c r="P96" s="12"/>
      <c r="Q96" s="21"/>
    </row>
    <row r="97" spans="1:144" x14ac:dyDescent="0.2">
      <c r="A97" s="5">
        <f t="shared" si="8"/>
        <v>31</v>
      </c>
      <c r="B97" s="13" t="s">
        <v>129</v>
      </c>
      <c r="C97" s="13" t="s">
        <v>97</v>
      </c>
      <c r="D97" s="13">
        <v>630</v>
      </c>
      <c r="E97" s="13">
        <f t="shared" si="13"/>
        <v>910.5</v>
      </c>
      <c r="F97" s="13">
        <v>60.7</v>
      </c>
      <c r="G97" s="8">
        <f t="shared" si="11"/>
        <v>75.9816</v>
      </c>
      <c r="H97" s="8">
        <v>139</v>
      </c>
      <c r="I97" s="9">
        <v>103</v>
      </c>
      <c r="J97" s="9">
        <v>124</v>
      </c>
      <c r="K97" s="9">
        <f t="shared" si="12"/>
        <v>122</v>
      </c>
      <c r="L97" s="9">
        <f t="shared" si="10"/>
        <v>0.13399231191652938</v>
      </c>
      <c r="M97" s="48">
        <f>(630*0.85-G97-G98)*0.7</f>
        <v>306.84023999999994</v>
      </c>
      <c r="N97" s="48">
        <f t="shared" si="7"/>
        <v>360.98851764705876</v>
      </c>
      <c r="O97" s="12"/>
      <c r="P97" s="12"/>
      <c r="Q97" s="21"/>
    </row>
    <row r="98" spans="1:144" x14ac:dyDescent="0.2">
      <c r="A98" s="5">
        <f t="shared" si="8"/>
        <v>32</v>
      </c>
      <c r="B98" s="13" t="s">
        <v>130</v>
      </c>
      <c r="C98" s="13" t="s">
        <v>97</v>
      </c>
      <c r="D98" s="13">
        <v>630</v>
      </c>
      <c r="E98" s="13">
        <f t="shared" si="13"/>
        <v>910.5</v>
      </c>
      <c r="F98" s="13">
        <v>60.7</v>
      </c>
      <c r="G98" s="8">
        <f t="shared" si="11"/>
        <v>21.1752</v>
      </c>
      <c r="H98" s="8">
        <v>24</v>
      </c>
      <c r="I98" s="9">
        <v>20</v>
      </c>
      <c r="J98" s="9">
        <v>58</v>
      </c>
      <c r="K98" s="9">
        <f t="shared" si="12"/>
        <v>34</v>
      </c>
      <c r="L98" s="9">
        <f t="shared" si="10"/>
        <v>3.7342119714442616E-2</v>
      </c>
      <c r="M98" s="51"/>
      <c r="N98" s="51"/>
      <c r="O98" s="12"/>
      <c r="P98" s="12"/>
      <c r="Q98" s="21"/>
    </row>
    <row r="99" spans="1:144" x14ac:dyDescent="0.2">
      <c r="A99" s="5">
        <f t="shared" si="8"/>
        <v>33</v>
      </c>
      <c r="B99" s="13" t="s">
        <v>131</v>
      </c>
      <c r="C99" s="13" t="s">
        <v>99</v>
      </c>
      <c r="D99" s="13">
        <v>400</v>
      </c>
      <c r="E99" s="13">
        <f t="shared" si="13"/>
        <v>577.95000000000005</v>
      </c>
      <c r="F99" s="13">
        <v>38.53</v>
      </c>
      <c r="G99" s="8">
        <f t="shared" si="11"/>
        <v>36.122399999999999</v>
      </c>
      <c r="H99" s="8">
        <v>37</v>
      </c>
      <c r="I99" s="9">
        <v>71</v>
      </c>
      <c r="J99" s="9">
        <v>66</v>
      </c>
      <c r="K99" s="9">
        <f t="shared" si="12"/>
        <v>58</v>
      </c>
      <c r="L99" s="9">
        <f t="shared" si="10"/>
        <v>0.10035470196383769</v>
      </c>
      <c r="M99" s="48">
        <f>(400*0.85-G99-G100)*0.7</f>
        <v>117.151888</v>
      </c>
      <c r="N99" s="48">
        <f t="shared" ref="N99:N129" si="14">M99/0.85</f>
        <v>137.82575058823531</v>
      </c>
      <c r="O99" s="12"/>
      <c r="P99" s="12"/>
      <c r="Q99" s="21"/>
    </row>
    <row r="100" spans="1:144" x14ac:dyDescent="0.2">
      <c r="A100" s="5">
        <f t="shared" si="8"/>
        <v>34</v>
      </c>
      <c r="B100" s="13" t="s">
        <v>132</v>
      </c>
      <c r="C100" s="13" t="s">
        <v>133</v>
      </c>
      <c r="D100" s="13">
        <v>400</v>
      </c>
      <c r="E100" s="13">
        <f t="shared" si="13"/>
        <v>577.95000000000005</v>
      </c>
      <c r="F100" s="13">
        <v>38.53</v>
      </c>
      <c r="G100" s="8">
        <f t="shared" si="11"/>
        <v>136.51776000000001</v>
      </c>
      <c r="H100" s="8">
        <v>224.6</v>
      </c>
      <c r="I100" s="9">
        <v>207</v>
      </c>
      <c r="J100" s="9">
        <v>226</v>
      </c>
      <c r="K100" s="9">
        <f t="shared" si="12"/>
        <v>219.20000000000002</v>
      </c>
      <c r="L100" s="9">
        <f t="shared" si="10"/>
        <v>0.37927156328402112</v>
      </c>
      <c r="M100" s="51"/>
      <c r="N100" s="51"/>
      <c r="O100" s="12"/>
      <c r="P100" s="12"/>
      <c r="Q100" s="21"/>
    </row>
    <row r="101" spans="1:144" x14ac:dyDescent="0.2">
      <c r="A101" s="5">
        <f t="shared" si="8"/>
        <v>35</v>
      </c>
      <c r="B101" s="13" t="s">
        <v>134</v>
      </c>
      <c r="C101" s="13" t="s">
        <v>135</v>
      </c>
      <c r="D101" s="13">
        <v>400</v>
      </c>
      <c r="E101" s="13">
        <f t="shared" si="13"/>
        <v>577.95000000000005</v>
      </c>
      <c r="F101" s="13">
        <v>38.53</v>
      </c>
      <c r="G101" s="8">
        <f t="shared" si="11"/>
        <v>84.327120000000008</v>
      </c>
      <c r="H101" s="8">
        <v>164.4</v>
      </c>
      <c r="I101" s="9">
        <v>123.2</v>
      </c>
      <c r="J101" s="9">
        <v>118.6</v>
      </c>
      <c r="K101" s="9">
        <f t="shared" si="12"/>
        <v>135.4</v>
      </c>
      <c r="L101" s="9">
        <f t="shared" si="10"/>
        <v>0.23427632148109698</v>
      </c>
      <c r="M101" s="48">
        <f>(400*0.85-G101-G102)*0.7</f>
        <v>132.17797599999997</v>
      </c>
      <c r="N101" s="48">
        <f t="shared" si="14"/>
        <v>155.50350117647056</v>
      </c>
      <c r="O101" s="12"/>
      <c r="P101" s="12"/>
      <c r="Q101" s="21"/>
    </row>
    <row r="102" spans="1:144" x14ac:dyDescent="0.2">
      <c r="A102" s="5">
        <f t="shared" si="8"/>
        <v>36</v>
      </c>
      <c r="B102" s="13" t="s">
        <v>136</v>
      </c>
      <c r="C102" s="13" t="s">
        <v>137</v>
      </c>
      <c r="D102" s="13">
        <v>630</v>
      </c>
      <c r="E102" s="13">
        <f t="shared" si="13"/>
        <v>910.5</v>
      </c>
      <c r="F102" s="13">
        <v>60.7</v>
      </c>
      <c r="G102" s="8">
        <f t="shared" si="11"/>
        <v>66.847200000000001</v>
      </c>
      <c r="H102" s="8">
        <v>123</v>
      </c>
      <c r="I102" s="9">
        <v>103</v>
      </c>
      <c r="J102" s="9">
        <v>96</v>
      </c>
      <c r="K102" s="9">
        <f t="shared" si="12"/>
        <v>107.33333333333333</v>
      </c>
      <c r="L102" s="9">
        <f t="shared" si="10"/>
        <v>0.11788394654951491</v>
      </c>
      <c r="M102" s="51"/>
      <c r="N102" s="51"/>
      <c r="O102" s="12"/>
      <c r="P102" s="12"/>
      <c r="Q102" s="21"/>
    </row>
    <row r="103" spans="1:144" x14ac:dyDescent="0.2">
      <c r="A103" s="5">
        <f t="shared" si="8"/>
        <v>37</v>
      </c>
      <c r="B103" s="13" t="s">
        <v>138</v>
      </c>
      <c r="C103" s="13" t="s">
        <v>126</v>
      </c>
      <c r="D103" s="13">
        <v>400</v>
      </c>
      <c r="E103" s="13">
        <f t="shared" si="13"/>
        <v>577.95000000000005</v>
      </c>
      <c r="F103" s="13">
        <v>38.53</v>
      </c>
      <c r="G103" s="8">
        <f t="shared" si="11"/>
        <v>152.58600000000001</v>
      </c>
      <c r="H103" s="8">
        <v>271</v>
      </c>
      <c r="I103" s="9">
        <v>254</v>
      </c>
      <c r="J103" s="9">
        <v>210</v>
      </c>
      <c r="K103" s="9">
        <f t="shared" si="12"/>
        <v>245</v>
      </c>
      <c r="L103" s="9">
        <f t="shared" si="10"/>
        <v>0.42391210312310751</v>
      </c>
      <c r="M103" s="48">
        <f>(400*0.85-G103-G104)*0.7</f>
        <v>80.327799999999982</v>
      </c>
      <c r="N103" s="48">
        <f t="shared" si="14"/>
        <v>94.503294117647044</v>
      </c>
      <c r="O103" s="12"/>
      <c r="P103" s="12"/>
      <c r="Q103" s="21"/>
    </row>
    <row r="104" spans="1:144" x14ac:dyDescent="0.2">
      <c r="A104" s="5">
        <f t="shared" si="8"/>
        <v>38</v>
      </c>
      <c r="B104" s="13" t="s">
        <v>139</v>
      </c>
      <c r="C104" s="13" t="s">
        <v>126</v>
      </c>
      <c r="D104" s="13">
        <v>400</v>
      </c>
      <c r="E104" s="13">
        <f t="shared" si="13"/>
        <v>577.95000000000005</v>
      </c>
      <c r="F104" s="13">
        <v>38.53</v>
      </c>
      <c r="G104" s="8">
        <f t="shared" si="11"/>
        <v>72.660000000000011</v>
      </c>
      <c r="H104" s="8">
        <v>75</v>
      </c>
      <c r="I104" s="9">
        <v>126</v>
      </c>
      <c r="J104" s="9">
        <v>149</v>
      </c>
      <c r="K104" s="9">
        <f t="shared" si="12"/>
        <v>116.66666666666667</v>
      </c>
      <c r="L104" s="9">
        <f t="shared" si="10"/>
        <v>0.20186290624909881</v>
      </c>
      <c r="M104" s="51"/>
      <c r="N104" s="51"/>
      <c r="O104" s="12"/>
      <c r="P104" s="12"/>
      <c r="Q104" s="22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  <c r="DR104" s="23"/>
      <c r="DS104" s="23"/>
      <c r="DT104" s="23"/>
      <c r="DU104" s="23"/>
      <c r="DV104" s="23"/>
      <c r="DW104" s="23"/>
      <c r="DX104" s="23"/>
      <c r="DY104" s="23"/>
      <c r="DZ104" s="23"/>
      <c r="EA104" s="23"/>
      <c r="EB104" s="23"/>
      <c r="EC104" s="23"/>
      <c r="ED104" s="23"/>
      <c r="EE104" s="23"/>
      <c r="EF104" s="23"/>
      <c r="EG104" s="23"/>
      <c r="EH104" s="23"/>
      <c r="EI104" s="23"/>
      <c r="EJ104" s="23"/>
      <c r="EK104" s="23"/>
      <c r="EL104" s="23"/>
      <c r="EM104" s="23"/>
      <c r="EN104" s="23"/>
    </row>
    <row r="105" spans="1:144" s="24" customFormat="1" x14ac:dyDescent="0.2">
      <c r="A105" s="5">
        <f t="shared" si="8"/>
        <v>39</v>
      </c>
      <c r="B105" s="13" t="s">
        <v>140</v>
      </c>
      <c r="C105" s="13" t="s">
        <v>126</v>
      </c>
      <c r="D105" s="13">
        <v>400</v>
      </c>
      <c r="E105" s="13">
        <f t="shared" si="13"/>
        <v>577.95000000000005</v>
      </c>
      <c r="F105" s="13">
        <v>38.53</v>
      </c>
      <c r="G105" s="8">
        <f t="shared" si="11"/>
        <v>49.616400000000006</v>
      </c>
      <c r="H105" s="8">
        <v>68</v>
      </c>
      <c r="I105" s="9">
        <v>95</v>
      </c>
      <c r="J105" s="9">
        <v>76</v>
      </c>
      <c r="K105" s="9">
        <f t="shared" si="12"/>
        <v>79.666666666666671</v>
      </c>
      <c r="L105" s="9">
        <f t="shared" si="10"/>
        <v>0.13784352741009892</v>
      </c>
      <c r="M105" s="48">
        <f>(400*0.85-G105-G106)*0.7</f>
        <v>152.69716</v>
      </c>
      <c r="N105" s="48">
        <f t="shared" si="14"/>
        <v>179.64371764705882</v>
      </c>
      <c r="O105" s="12"/>
      <c r="P105" s="12"/>
      <c r="Q105" s="22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  <c r="DR105" s="23"/>
      <c r="DS105" s="23"/>
      <c r="DT105" s="23"/>
      <c r="DU105" s="23"/>
      <c r="DV105" s="23"/>
      <c r="DW105" s="23"/>
      <c r="DX105" s="23"/>
      <c r="DY105" s="23"/>
      <c r="DZ105" s="23"/>
      <c r="EA105" s="23"/>
      <c r="EB105" s="23"/>
      <c r="EC105" s="23"/>
      <c r="ED105" s="23"/>
      <c r="EE105" s="23"/>
      <c r="EF105" s="23"/>
      <c r="EG105" s="23"/>
      <c r="EH105" s="23"/>
      <c r="EI105" s="23"/>
      <c r="EJ105" s="23"/>
      <c r="EK105" s="23"/>
      <c r="EL105" s="23"/>
      <c r="EM105" s="23"/>
      <c r="EN105" s="23"/>
    </row>
    <row r="106" spans="1:144" s="24" customFormat="1" x14ac:dyDescent="0.2">
      <c r="A106" s="5">
        <f t="shared" si="8"/>
        <v>40</v>
      </c>
      <c r="B106" s="13" t="s">
        <v>141</v>
      </c>
      <c r="C106" s="13" t="s">
        <v>126</v>
      </c>
      <c r="D106" s="13">
        <v>400</v>
      </c>
      <c r="E106" s="13">
        <f t="shared" si="13"/>
        <v>577.95000000000005</v>
      </c>
      <c r="F106" s="13">
        <v>38.53</v>
      </c>
      <c r="G106" s="8">
        <f t="shared" si="11"/>
        <v>72.244799999999998</v>
      </c>
      <c r="H106" s="8">
        <v>108</v>
      </c>
      <c r="I106" s="9">
        <v>133</v>
      </c>
      <c r="J106" s="9">
        <v>107</v>
      </c>
      <c r="K106" s="9">
        <f t="shared" si="12"/>
        <v>116</v>
      </c>
      <c r="L106" s="9">
        <f t="shared" si="10"/>
        <v>0.20070940392767539</v>
      </c>
      <c r="M106" s="51"/>
      <c r="N106" s="51"/>
      <c r="O106" s="12"/>
      <c r="P106" s="12"/>
      <c r="Q106" s="22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  <c r="DR106" s="23"/>
      <c r="DS106" s="23"/>
      <c r="DT106" s="23"/>
      <c r="DU106" s="23"/>
      <c r="DV106" s="23"/>
      <c r="DW106" s="23"/>
      <c r="DX106" s="23"/>
      <c r="DY106" s="23"/>
      <c r="DZ106" s="23"/>
      <c r="EA106" s="23"/>
      <c r="EB106" s="23"/>
      <c r="EC106" s="23"/>
      <c r="ED106" s="23"/>
      <c r="EE106" s="23"/>
      <c r="EF106" s="23"/>
      <c r="EG106" s="23"/>
      <c r="EH106" s="23"/>
      <c r="EI106" s="23"/>
      <c r="EJ106" s="23"/>
      <c r="EK106" s="23"/>
      <c r="EL106" s="23"/>
      <c r="EM106" s="23"/>
      <c r="EN106" s="23"/>
    </row>
    <row r="107" spans="1:144" x14ac:dyDescent="0.2">
      <c r="A107" s="5">
        <f t="shared" si="8"/>
        <v>41</v>
      </c>
      <c r="B107" s="13" t="s">
        <v>142</v>
      </c>
      <c r="C107" s="13" t="s">
        <v>116</v>
      </c>
      <c r="D107" s="13">
        <v>400</v>
      </c>
      <c r="E107" s="13">
        <f t="shared" si="13"/>
        <v>577.95000000000005</v>
      </c>
      <c r="F107" s="13">
        <v>38.53</v>
      </c>
      <c r="G107" s="8">
        <f t="shared" si="11"/>
        <v>38.258603999999998</v>
      </c>
      <c r="H107" s="8">
        <v>83.1</v>
      </c>
      <c r="I107" s="9">
        <v>45.389999999999993</v>
      </c>
      <c r="J107" s="9">
        <v>55.800000000000004</v>
      </c>
      <c r="K107" s="9">
        <f t="shared" si="12"/>
        <v>61.43</v>
      </c>
      <c r="L107" s="9">
        <f t="shared" si="10"/>
        <v>0.1062894714075612</v>
      </c>
      <c r="M107" s="48">
        <f>(400*0.85-G107-G108)*0.7</f>
        <v>157.26166119999999</v>
      </c>
      <c r="N107" s="48">
        <f t="shared" si="14"/>
        <v>185.01371905882351</v>
      </c>
      <c r="O107" s="12"/>
      <c r="P107" s="12"/>
      <c r="Q107" s="22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  <c r="DR107" s="23"/>
      <c r="DS107" s="23"/>
      <c r="DT107" s="23"/>
      <c r="DU107" s="23"/>
      <c r="DV107" s="23"/>
      <c r="DW107" s="23"/>
      <c r="DX107" s="23"/>
      <c r="DY107" s="23"/>
      <c r="DZ107" s="23"/>
      <c r="EA107" s="23"/>
      <c r="EB107" s="23"/>
      <c r="EC107" s="23"/>
      <c r="ED107" s="23"/>
      <c r="EE107" s="23"/>
      <c r="EF107" s="23"/>
      <c r="EG107" s="23"/>
      <c r="EH107" s="23"/>
      <c r="EI107" s="23"/>
      <c r="EJ107" s="23"/>
      <c r="EK107" s="23"/>
      <c r="EL107" s="23"/>
      <c r="EM107" s="23"/>
      <c r="EN107" s="23"/>
    </row>
    <row r="108" spans="1:144" x14ac:dyDescent="0.2">
      <c r="A108" s="5">
        <f t="shared" si="8"/>
        <v>42</v>
      </c>
      <c r="B108" s="13" t="s">
        <v>143</v>
      </c>
      <c r="C108" s="13" t="s">
        <v>99</v>
      </c>
      <c r="D108" s="13">
        <v>400</v>
      </c>
      <c r="E108" s="13">
        <f t="shared" si="13"/>
        <v>577.95000000000005</v>
      </c>
      <c r="F108" s="13">
        <v>38.53</v>
      </c>
      <c r="G108" s="8">
        <f t="shared" si="11"/>
        <v>77.081879999999998</v>
      </c>
      <c r="H108" s="8">
        <v>96.100000000000009</v>
      </c>
      <c r="I108" s="9">
        <v>121.2</v>
      </c>
      <c r="J108" s="9">
        <v>154</v>
      </c>
      <c r="K108" s="9">
        <f t="shared" si="12"/>
        <v>123.76666666666667</v>
      </c>
      <c r="L108" s="9">
        <f t="shared" si="10"/>
        <v>0.21414770597225824</v>
      </c>
      <c r="M108" s="51"/>
      <c r="N108" s="51"/>
      <c r="O108" s="12"/>
      <c r="P108" s="12"/>
      <c r="Q108" s="21"/>
    </row>
    <row r="109" spans="1:144" x14ac:dyDescent="0.2">
      <c r="A109" s="5">
        <f t="shared" si="8"/>
        <v>43</v>
      </c>
      <c r="B109" s="13" t="s">
        <v>144</v>
      </c>
      <c r="C109" s="13" t="s">
        <v>145</v>
      </c>
      <c r="D109" s="13">
        <v>1000</v>
      </c>
      <c r="E109" s="13">
        <f t="shared" si="13"/>
        <v>1446</v>
      </c>
      <c r="F109" s="13">
        <v>96.4</v>
      </c>
      <c r="G109" s="8">
        <f t="shared" si="11"/>
        <v>183.51840000000001</v>
      </c>
      <c r="H109" s="8">
        <v>298</v>
      </c>
      <c r="I109" s="9">
        <v>312</v>
      </c>
      <c r="J109" s="9">
        <v>274</v>
      </c>
      <c r="K109" s="9">
        <f t="shared" si="12"/>
        <v>294.66666666666669</v>
      </c>
      <c r="L109" s="9">
        <f t="shared" si="10"/>
        <v>0.20378054402950671</v>
      </c>
      <c r="M109" s="48">
        <f>(1000*0.85-G109-G110)*0.7</f>
        <v>412.76871999999992</v>
      </c>
      <c r="N109" s="48">
        <f t="shared" si="14"/>
        <v>485.61025882352931</v>
      </c>
      <c r="O109" s="12"/>
      <c r="P109" s="12"/>
      <c r="Q109" s="21"/>
    </row>
    <row r="110" spans="1:144" x14ac:dyDescent="0.2">
      <c r="A110" s="5">
        <f t="shared" si="8"/>
        <v>44</v>
      </c>
      <c r="B110" s="13" t="s">
        <v>146</v>
      </c>
      <c r="C110" s="13" t="s">
        <v>145</v>
      </c>
      <c r="D110" s="13">
        <v>1000</v>
      </c>
      <c r="E110" s="13">
        <f t="shared" si="13"/>
        <v>1446</v>
      </c>
      <c r="F110" s="13">
        <v>96.4</v>
      </c>
      <c r="G110" s="8">
        <f t="shared" si="11"/>
        <v>76.811999999999998</v>
      </c>
      <c r="H110" s="8">
        <v>128</v>
      </c>
      <c r="I110" s="9">
        <v>123</v>
      </c>
      <c r="J110" s="9">
        <v>119</v>
      </c>
      <c r="K110" s="9">
        <f t="shared" si="12"/>
        <v>123.33333333333333</v>
      </c>
      <c r="L110" s="9">
        <f t="shared" si="10"/>
        <v>8.5292761641309361E-2</v>
      </c>
      <c r="M110" s="51"/>
      <c r="N110" s="51"/>
      <c r="O110" s="12"/>
      <c r="P110" s="12"/>
      <c r="Q110" s="21"/>
    </row>
    <row r="111" spans="1:144" x14ac:dyDescent="0.2">
      <c r="A111" s="14">
        <f t="shared" si="8"/>
        <v>45</v>
      </c>
      <c r="B111" s="13" t="s">
        <v>147</v>
      </c>
      <c r="C111" s="13" t="s">
        <v>137</v>
      </c>
      <c r="D111" s="13">
        <v>630</v>
      </c>
      <c r="E111" s="13">
        <f t="shared" si="13"/>
        <v>910.5</v>
      </c>
      <c r="F111" s="13">
        <v>60.7</v>
      </c>
      <c r="G111" s="8">
        <f t="shared" si="11"/>
        <v>126.80208000000002</v>
      </c>
      <c r="H111" s="8">
        <v>194.3</v>
      </c>
      <c r="I111" s="8">
        <v>189.60000000000002</v>
      </c>
      <c r="J111" s="8">
        <v>226.9</v>
      </c>
      <c r="K111" s="9">
        <f t="shared" si="12"/>
        <v>203.60000000000002</v>
      </c>
      <c r="L111" s="9">
        <f t="shared" si="10"/>
        <v>0.22361339923119167</v>
      </c>
      <c r="M111" s="48">
        <f>(630*0.85-G111-G112)*0.7</f>
        <v>203.53225199999994</v>
      </c>
      <c r="N111" s="48">
        <f t="shared" si="14"/>
        <v>239.44970823529405</v>
      </c>
      <c r="O111" s="12"/>
      <c r="P111" s="12"/>
      <c r="Q111" s="21"/>
    </row>
    <row r="112" spans="1:144" x14ac:dyDescent="0.2">
      <c r="A112" s="14">
        <f t="shared" si="8"/>
        <v>46</v>
      </c>
      <c r="B112" s="13" t="s">
        <v>148</v>
      </c>
      <c r="C112" s="13" t="s">
        <v>149</v>
      </c>
      <c r="D112" s="13">
        <v>630</v>
      </c>
      <c r="E112" s="13">
        <f t="shared" si="13"/>
        <v>910.5</v>
      </c>
      <c r="F112" s="13">
        <v>60.7</v>
      </c>
      <c r="G112" s="8">
        <f t="shared" si="11"/>
        <v>117.93756</v>
      </c>
      <c r="H112" s="8">
        <v>166.7</v>
      </c>
      <c r="I112" s="9">
        <v>202.9</v>
      </c>
      <c r="J112" s="9">
        <v>198.5</v>
      </c>
      <c r="K112" s="9">
        <f t="shared" si="12"/>
        <v>189.36666666666667</v>
      </c>
      <c r="L112" s="9">
        <f t="shared" si="10"/>
        <v>0.2079809628409299</v>
      </c>
      <c r="M112" s="51"/>
      <c r="N112" s="51"/>
      <c r="O112" s="12"/>
      <c r="P112" s="12"/>
      <c r="Q112" s="21"/>
    </row>
    <row r="113" spans="1:17" x14ac:dyDescent="0.2">
      <c r="A113" s="14">
        <f t="shared" si="8"/>
        <v>47</v>
      </c>
      <c r="B113" s="13" t="s">
        <v>150</v>
      </c>
      <c r="C113" s="13" t="s">
        <v>151</v>
      </c>
      <c r="D113" s="13">
        <v>250</v>
      </c>
      <c r="E113" s="13">
        <f t="shared" si="13"/>
        <v>361.5</v>
      </c>
      <c r="F113" s="13">
        <v>24.1</v>
      </c>
      <c r="G113" s="8">
        <f t="shared" si="11"/>
        <v>59.415119999999995</v>
      </c>
      <c r="H113" s="36">
        <v>94.8</v>
      </c>
      <c r="I113" s="37">
        <v>108.70000000000002</v>
      </c>
      <c r="J113" s="37">
        <v>82.699999999999989</v>
      </c>
      <c r="K113" s="9">
        <f t="shared" si="12"/>
        <v>95.399999999999991</v>
      </c>
      <c r="L113" s="9">
        <f t="shared" si="10"/>
        <v>0.26390041493775929</v>
      </c>
      <c r="M113" s="48">
        <f>(250*0.85-G113-G114)*0.7</f>
        <v>82.803783999999993</v>
      </c>
      <c r="N113" s="48">
        <f t="shared" si="14"/>
        <v>97.416216470588225</v>
      </c>
      <c r="O113" s="12"/>
      <c r="P113" s="12"/>
      <c r="Q113" s="21"/>
    </row>
    <row r="114" spans="1:17" x14ac:dyDescent="0.2">
      <c r="A114" s="14">
        <f t="shared" si="8"/>
        <v>48</v>
      </c>
      <c r="B114" s="13" t="s">
        <v>152</v>
      </c>
      <c r="C114" s="13" t="s">
        <v>151</v>
      </c>
      <c r="D114" s="13">
        <v>250</v>
      </c>
      <c r="E114" s="13">
        <f t="shared" si="13"/>
        <v>361.5</v>
      </c>
      <c r="F114" s="13">
        <v>24.1</v>
      </c>
      <c r="G114" s="8">
        <f t="shared" si="11"/>
        <v>34.793759999999992</v>
      </c>
      <c r="H114" s="8">
        <v>66.699999999999989</v>
      </c>
      <c r="I114" s="9">
        <v>44.8</v>
      </c>
      <c r="J114" s="9">
        <v>56.099999999999994</v>
      </c>
      <c r="K114" s="9">
        <f t="shared" si="12"/>
        <v>55.866666666666653</v>
      </c>
      <c r="L114" s="9">
        <f t="shared" si="10"/>
        <v>0.15454126325495615</v>
      </c>
      <c r="M114" s="51"/>
      <c r="N114" s="51"/>
      <c r="O114" s="12"/>
      <c r="P114" s="12"/>
      <c r="Q114" s="21"/>
    </row>
    <row r="115" spans="1:17" x14ac:dyDescent="0.2">
      <c r="A115" s="14">
        <f t="shared" si="8"/>
        <v>49</v>
      </c>
      <c r="B115" s="13" t="s">
        <v>153</v>
      </c>
      <c r="C115" s="13" t="s">
        <v>154</v>
      </c>
      <c r="D115" s="13">
        <v>320</v>
      </c>
      <c r="E115" s="13">
        <f t="shared" si="13"/>
        <v>462.3</v>
      </c>
      <c r="F115" s="13">
        <v>30.82</v>
      </c>
      <c r="G115" s="8">
        <f t="shared" si="11"/>
        <v>57.297600000000003</v>
      </c>
      <c r="H115" s="8">
        <v>75</v>
      </c>
      <c r="I115" s="9">
        <v>110</v>
      </c>
      <c r="J115" s="9">
        <v>91</v>
      </c>
      <c r="K115" s="9">
        <f t="shared" si="12"/>
        <v>92</v>
      </c>
      <c r="L115" s="9">
        <f t="shared" si="10"/>
        <v>0.19900497512437809</v>
      </c>
      <c r="M115" s="48">
        <f>(320*0.85-G115-G116)*0.7</f>
        <v>105.38780000000001</v>
      </c>
      <c r="N115" s="48">
        <f t="shared" si="14"/>
        <v>123.98564705882355</v>
      </c>
      <c r="O115" s="12"/>
      <c r="P115" s="12"/>
      <c r="Q115" s="21"/>
    </row>
    <row r="116" spans="1:17" x14ac:dyDescent="0.2">
      <c r="A116" s="14">
        <f t="shared" si="8"/>
        <v>50</v>
      </c>
      <c r="B116" s="13" t="s">
        <v>155</v>
      </c>
      <c r="C116" s="13" t="s">
        <v>156</v>
      </c>
      <c r="D116" s="13">
        <v>400</v>
      </c>
      <c r="E116" s="13">
        <f t="shared" si="13"/>
        <v>577.95000000000005</v>
      </c>
      <c r="F116" s="13">
        <v>38.53</v>
      </c>
      <c r="G116" s="8">
        <f t="shared" si="11"/>
        <v>64.148399999999995</v>
      </c>
      <c r="H116" s="8">
        <v>122</v>
      </c>
      <c r="I116" s="9">
        <v>106</v>
      </c>
      <c r="J116" s="9">
        <v>81</v>
      </c>
      <c r="K116" s="9">
        <f t="shared" si="12"/>
        <v>103</v>
      </c>
      <c r="L116" s="9">
        <f t="shared" si="10"/>
        <v>0.17821610865991866</v>
      </c>
      <c r="M116" s="51"/>
      <c r="N116" s="51"/>
      <c r="O116" s="12"/>
      <c r="P116" s="12"/>
      <c r="Q116" s="21"/>
    </row>
    <row r="117" spans="1:17" x14ac:dyDescent="0.2">
      <c r="A117" s="14">
        <f t="shared" si="8"/>
        <v>51</v>
      </c>
      <c r="B117" s="13" t="s">
        <v>157</v>
      </c>
      <c r="C117" s="13" t="s">
        <v>151</v>
      </c>
      <c r="D117" s="13">
        <v>250</v>
      </c>
      <c r="E117" s="13">
        <f t="shared" si="13"/>
        <v>361.5</v>
      </c>
      <c r="F117" s="13">
        <v>24.1</v>
      </c>
      <c r="G117" s="8">
        <f t="shared" si="11"/>
        <v>20.137200000000004</v>
      </c>
      <c r="H117" s="36">
        <v>47.5</v>
      </c>
      <c r="I117" s="9">
        <v>27.6</v>
      </c>
      <c r="J117" s="9">
        <v>21.9</v>
      </c>
      <c r="K117" s="9">
        <f t="shared" si="12"/>
        <v>32.333333333333336</v>
      </c>
      <c r="L117" s="9">
        <f t="shared" si="10"/>
        <v>8.9442139234670356E-2</v>
      </c>
      <c r="M117" s="48">
        <f>(250*0.85-G117-G118)*0.7</f>
        <v>93.60105999999999</v>
      </c>
      <c r="N117" s="48">
        <f t="shared" si="14"/>
        <v>110.11889411764705</v>
      </c>
      <c r="O117" s="12"/>
      <c r="P117" s="12"/>
      <c r="Q117" s="21"/>
    </row>
    <row r="118" spans="1:17" x14ac:dyDescent="0.2">
      <c r="A118" s="14">
        <f t="shared" si="8"/>
        <v>52</v>
      </c>
      <c r="B118" s="13" t="s">
        <v>158</v>
      </c>
      <c r="C118" s="13" t="s">
        <v>151</v>
      </c>
      <c r="D118" s="13">
        <v>250</v>
      </c>
      <c r="E118" s="13">
        <f t="shared" si="13"/>
        <v>361.5</v>
      </c>
      <c r="F118" s="13">
        <v>24.1</v>
      </c>
      <c r="G118" s="8">
        <f t="shared" si="11"/>
        <v>58.647000000000006</v>
      </c>
      <c r="H118" s="36">
        <v>119.10000000000001</v>
      </c>
      <c r="I118" s="9">
        <v>91.399999999999991</v>
      </c>
      <c r="J118" s="9">
        <v>72</v>
      </c>
      <c r="K118" s="9">
        <f t="shared" si="12"/>
        <v>94.166666666666671</v>
      </c>
      <c r="L118" s="9">
        <f t="shared" si="10"/>
        <v>0.26048870447210698</v>
      </c>
      <c r="M118" s="51"/>
      <c r="N118" s="51"/>
      <c r="O118" s="12"/>
      <c r="P118" s="12"/>
      <c r="Q118" s="21"/>
    </row>
    <row r="119" spans="1:17" x14ac:dyDescent="0.2">
      <c r="A119" s="5">
        <f t="shared" si="8"/>
        <v>53</v>
      </c>
      <c r="B119" s="13" t="s">
        <v>159</v>
      </c>
      <c r="C119" s="13" t="s">
        <v>116</v>
      </c>
      <c r="D119" s="13">
        <v>400</v>
      </c>
      <c r="E119" s="13">
        <f t="shared" si="13"/>
        <v>577.95000000000005</v>
      </c>
      <c r="F119" s="13">
        <v>38.53</v>
      </c>
      <c r="G119" s="8">
        <f t="shared" si="11"/>
        <v>34.025640000000003</v>
      </c>
      <c r="H119" s="8">
        <v>47</v>
      </c>
      <c r="I119" s="9">
        <v>48.3</v>
      </c>
      <c r="J119" s="9">
        <v>68.600000000000009</v>
      </c>
      <c r="K119" s="9">
        <f t="shared" si="12"/>
        <v>54.633333333333333</v>
      </c>
      <c r="L119" s="9">
        <f t="shared" si="10"/>
        <v>9.4529515240649412E-2</v>
      </c>
      <c r="M119" s="48">
        <f>(400*0.85-G119-G120)*0.7</f>
        <v>191.55572799999996</v>
      </c>
      <c r="N119" s="48">
        <f t="shared" si="14"/>
        <v>225.35967999999997</v>
      </c>
      <c r="O119" s="12"/>
      <c r="P119" s="12"/>
      <c r="Q119" s="21"/>
    </row>
    <row r="120" spans="1:17" x14ac:dyDescent="0.2">
      <c r="A120" s="5">
        <f t="shared" si="8"/>
        <v>54</v>
      </c>
      <c r="B120" s="13" t="s">
        <v>160</v>
      </c>
      <c r="C120" s="13" t="s">
        <v>116</v>
      </c>
      <c r="D120" s="13">
        <v>400</v>
      </c>
      <c r="E120" s="13">
        <f t="shared" si="13"/>
        <v>577.95000000000005</v>
      </c>
      <c r="F120" s="13">
        <v>38.53</v>
      </c>
      <c r="G120" s="8">
        <f t="shared" si="11"/>
        <v>32.323320000000002</v>
      </c>
      <c r="H120" s="8">
        <v>67.8</v>
      </c>
      <c r="I120" s="9">
        <v>25.2</v>
      </c>
      <c r="J120" s="9">
        <v>62.7</v>
      </c>
      <c r="K120" s="9">
        <f t="shared" si="12"/>
        <v>51.9</v>
      </c>
      <c r="L120" s="9">
        <f t="shared" si="10"/>
        <v>8.9800155722813385E-2</v>
      </c>
      <c r="M120" s="51"/>
      <c r="N120" s="51"/>
      <c r="O120" s="12"/>
      <c r="P120" s="12"/>
      <c r="Q120" s="21"/>
    </row>
    <row r="121" spans="1:17" x14ac:dyDescent="0.2">
      <c r="A121" s="5">
        <f t="shared" si="8"/>
        <v>55</v>
      </c>
      <c r="B121" s="13" t="s">
        <v>161</v>
      </c>
      <c r="C121" s="13" t="s">
        <v>137</v>
      </c>
      <c r="D121" s="13">
        <v>630</v>
      </c>
      <c r="E121" s="13">
        <f t="shared" si="13"/>
        <v>910.5</v>
      </c>
      <c r="F121" s="13">
        <v>60.7</v>
      </c>
      <c r="G121" s="8">
        <f t="shared" si="11"/>
        <v>150.51</v>
      </c>
      <c r="H121" s="8">
        <v>216</v>
      </c>
      <c r="I121" s="9">
        <v>269</v>
      </c>
      <c r="J121" s="9">
        <v>240</v>
      </c>
      <c r="K121" s="9">
        <f t="shared" si="12"/>
        <v>241.66666666666666</v>
      </c>
      <c r="L121" s="9">
        <f t="shared" si="10"/>
        <v>0.26542192934285191</v>
      </c>
      <c r="M121" s="48">
        <f>(630*0.85-G121-G122)*0.7</f>
        <v>112.5474</v>
      </c>
      <c r="N121" s="48">
        <f t="shared" si="14"/>
        <v>132.40870588235293</v>
      </c>
      <c r="O121" s="12"/>
      <c r="P121" s="12"/>
      <c r="Q121" s="21"/>
    </row>
    <row r="122" spans="1:17" x14ac:dyDescent="0.2">
      <c r="A122" s="5">
        <f t="shared" si="8"/>
        <v>56</v>
      </c>
      <c r="B122" s="13" t="s">
        <v>162</v>
      </c>
      <c r="C122" s="13" t="s">
        <v>137</v>
      </c>
      <c r="D122" s="13">
        <v>630</v>
      </c>
      <c r="E122" s="13">
        <f t="shared" si="13"/>
        <v>910.5</v>
      </c>
      <c r="F122" s="13">
        <v>60.7</v>
      </c>
      <c r="G122" s="8">
        <f t="shared" si="11"/>
        <v>224.208</v>
      </c>
      <c r="H122" s="8">
        <v>335</v>
      </c>
      <c r="I122" s="9">
        <v>434</v>
      </c>
      <c r="J122" s="9">
        <v>311</v>
      </c>
      <c r="K122" s="9">
        <f t="shared" si="12"/>
        <v>360</v>
      </c>
      <c r="L122" s="9">
        <f t="shared" si="10"/>
        <v>0.39538714991762769</v>
      </c>
      <c r="M122" s="51"/>
      <c r="N122" s="51"/>
      <c r="O122" s="12"/>
      <c r="P122" s="12"/>
      <c r="Q122" s="21"/>
    </row>
    <row r="123" spans="1:17" x14ac:dyDescent="0.2">
      <c r="A123" s="5">
        <f t="shared" si="8"/>
        <v>57</v>
      </c>
      <c r="B123" s="13" t="s">
        <v>163</v>
      </c>
      <c r="C123" s="25" t="s">
        <v>137</v>
      </c>
      <c r="D123" s="13">
        <v>630</v>
      </c>
      <c r="E123" s="13">
        <f t="shared" si="13"/>
        <v>910.5</v>
      </c>
      <c r="F123" s="13">
        <v>60.7</v>
      </c>
      <c r="G123" s="8">
        <f t="shared" si="11"/>
        <v>26.157600000000002</v>
      </c>
      <c r="H123" s="27">
        <v>43</v>
      </c>
      <c r="I123" s="37">
        <v>45</v>
      </c>
      <c r="J123" s="37">
        <v>38</v>
      </c>
      <c r="K123" s="9">
        <f t="shared" si="12"/>
        <v>42</v>
      </c>
      <c r="L123" s="9">
        <f t="shared" si="10"/>
        <v>4.6128500823723231E-2</v>
      </c>
      <c r="M123" s="48">
        <f>(630*0.85-G123-G124)*0.7</f>
        <v>320.71829999999994</v>
      </c>
      <c r="N123" s="48">
        <f t="shared" si="14"/>
        <v>377.31564705882346</v>
      </c>
      <c r="O123" s="12"/>
      <c r="P123" s="12"/>
      <c r="Q123" s="21"/>
    </row>
    <row r="124" spans="1:17" x14ac:dyDescent="0.2">
      <c r="A124" s="5">
        <f t="shared" si="8"/>
        <v>58</v>
      </c>
      <c r="B124" s="13" t="s">
        <v>164</v>
      </c>
      <c r="C124" s="13" t="s">
        <v>165</v>
      </c>
      <c r="D124" s="13">
        <v>630</v>
      </c>
      <c r="E124" s="13">
        <f t="shared" si="13"/>
        <v>910.5</v>
      </c>
      <c r="F124" s="13">
        <v>60.7</v>
      </c>
      <c r="G124" s="8">
        <f t="shared" si="11"/>
        <v>51.173400000000008</v>
      </c>
      <c r="H124" s="8">
        <v>110</v>
      </c>
      <c r="I124" s="9">
        <v>58.5</v>
      </c>
      <c r="J124" s="9">
        <v>78</v>
      </c>
      <c r="K124" s="9">
        <f t="shared" si="12"/>
        <v>82.166666666666671</v>
      </c>
      <c r="L124" s="9">
        <f t="shared" si="10"/>
        <v>9.0243455976569659E-2</v>
      </c>
      <c r="M124" s="51"/>
      <c r="N124" s="51"/>
      <c r="O124" s="12"/>
      <c r="P124" s="12"/>
      <c r="Q124" s="21"/>
    </row>
    <row r="125" spans="1:17" x14ac:dyDescent="0.2">
      <c r="A125" s="5">
        <f t="shared" si="8"/>
        <v>59</v>
      </c>
      <c r="B125" s="13" t="s">
        <v>166</v>
      </c>
      <c r="C125" s="13" t="s">
        <v>167</v>
      </c>
      <c r="D125" s="13">
        <v>250</v>
      </c>
      <c r="E125" s="13">
        <f t="shared" si="13"/>
        <v>361.5</v>
      </c>
      <c r="F125" s="13">
        <v>24.1</v>
      </c>
      <c r="G125" s="8">
        <f t="shared" si="11"/>
        <v>14.116800000000001</v>
      </c>
      <c r="H125" s="8">
        <v>27</v>
      </c>
      <c r="I125" s="9">
        <v>27</v>
      </c>
      <c r="J125" s="9">
        <v>14</v>
      </c>
      <c r="K125" s="9">
        <f t="shared" si="12"/>
        <v>22.666666666666668</v>
      </c>
      <c r="L125" s="9">
        <f t="shared" si="10"/>
        <v>6.2701705855232825E-2</v>
      </c>
      <c r="M125" s="48">
        <f>(250*0.85-G125-G126)*0.7</f>
        <v>118.23279999999998</v>
      </c>
      <c r="N125" s="48">
        <f t="shared" si="14"/>
        <v>139.09741176470587</v>
      </c>
      <c r="O125" s="12"/>
      <c r="P125" s="12"/>
      <c r="Q125" s="21"/>
    </row>
    <row r="126" spans="1:17" x14ac:dyDescent="0.2">
      <c r="A126" s="5">
        <f t="shared" si="8"/>
        <v>60</v>
      </c>
      <c r="B126" s="13" t="s">
        <v>168</v>
      </c>
      <c r="C126" s="13" t="s">
        <v>167</v>
      </c>
      <c r="D126" s="13">
        <v>250</v>
      </c>
      <c r="E126" s="13">
        <f t="shared" si="13"/>
        <v>361.5</v>
      </c>
      <c r="F126" s="13">
        <v>24.1</v>
      </c>
      <c r="G126" s="8">
        <f t="shared" si="11"/>
        <v>29.479200000000002</v>
      </c>
      <c r="H126" s="8">
        <v>62</v>
      </c>
      <c r="I126" s="9">
        <v>33</v>
      </c>
      <c r="J126" s="9">
        <v>47</v>
      </c>
      <c r="K126" s="9">
        <f t="shared" si="12"/>
        <v>47.333333333333336</v>
      </c>
      <c r="L126" s="9">
        <f t="shared" si="10"/>
        <v>0.13093591516828032</v>
      </c>
      <c r="M126" s="51"/>
      <c r="N126" s="51"/>
      <c r="O126" s="12"/>
      <c r="P126" s="12"/>
      <c r="Q126" s="21"/>
    </row>
    <row r="127" spans="1:17" x14ac:dyDescent="0.2">
      <c r="A127" s="5">
        <f t="shared" si="8"/>
        <v>61</v>
      </c>
      <c r="B127" s="13" t="s">
        <v>169</v>
      </c>
      <c r="C127" s="13" t="s">
        <v>97</v>
      </c>
      <c r="D127" s="13">
        <v>630</v>
      </c>
      <c r="E127" s="13">
        <f t="shared" si="13"/>
        <v>910.5</v>
      </c>
      <c r="F127" s="13">
        <v>60.7</v>
      </c>
      <c r="G127" s="8">
        <f t="shared" si="11"/>
        <v>201.78720000000001</v>
      </c>
      <c r="H127" s="8">
        <v>294</v>
      </c>
      <c r="I127" s="9">
        <v>329</v>
      </c>
      <c r="J127" s="9">
        <v>349</v>
      </c>
      <c r="K127" s="9">
        <f t="shared" si="12"/>
        <v>324</v>
      </c>
      <c r="L127" s="9">
        <f t="shared" si="10"/>
        <v>0.35584843492586493</v>
      </c>
      <c r="M127" s="48">
        <f>(630*0.85-G127-G128)*0.7</f>
        <v>182.88227999999998</v>
      </c>
      <c r="N127" s="48">
        <f t="shared" si="14"/>
        <v>215.15562352941174</v>
      </c>
      <c r="O127" s="12"/>
      <c r="P127" s="12"/>
      <c r="Q127" s="21"/>
    </row>
    <row r="128" spans="1:17" x14ac:dyDescent="0.2">
      <c r="A128" s="5">
        <f t="shared" si="8"/>
        <v>62</v>
      </c>
      <c r="B128" s="13" t="s">
        <v>170</v>
      </c>
      <c r="C128" s="13" t="s">
        <v>97</v>
      </c>
      <c r="D128" s="13">
        <v>630</v>
      </c>
      <c r="E128" s="13">
        <f t="shared" si="13"/>
        <v>910.5</v>
      </c>
      <c r="F128" s="13">
        <v>60.7</v>
      </c>
      <c r="G128" s="8">
        <f t="shared" si="11"/>
        <v>72.452399999999997</v>
      </c>
      <c r="H128" s="8">
        <v>98</v>
      </c>
      <c r="I128" s="9">
        <v>152</v>
      </c>
      <c r="J128" s="9">
        <v>99</v>
      </c>
      <c r="K128" s="9">
        <f t="shared" si="12"/>
        <v>116.33333333333333</v>
      </c>
      <c r="L128" s="9">
        <f t="shared" si="10"/>
        <v>0.12776862529745561</v>
      </c>
      <c r="M128" s="51"/>
      <c r="N128" s="51"/>
      <c r="O128" s="12"/>
      <c r="P128" s="12"/>
      <c r="Q128" s="21"/>
    </row>
    <row r="129" spans="1:17" x14ac:dyDescent="0.2">
      <c r="A129" s="5">
        <f t="shared" si="8"/>
        <v>63</v>
      </c>
      <c r="B129" s="13" t="s">
        <v>171</v>
      </c>
      <c r="C129" s="13" t="s">
        <v>99</v>
      </c>
      <c r="D129" s="25">
        <v>400</v>
      </c>
      <c r="E129" s="13">
        <f t="shared" si="13"/>
        <v>577.95000000000005</v>
      </c>
      <c r="F129" s="25">
        <v>38.53</v>
      </c>
      <c r="G129" s="8">
        <f t="shared" si="11"/>
        <v>280.608768</v>
      </c>
      <c r="H129" s="8">
        <v>479.58000000000004</v>
      </c>
      <c r="I129" s="9">
        <v>428.09999999999997</v>
      </c>
      <c r="J129" s="9">
        <v>444</v>
      </c>
      <c r="K129" s="9">
        <f t="shared" si="12"/>
        <v>450.56</v>
      </c>
      <c r="L129" s="9">
        <f t="shared" si="10"/>
        <v>0.77958300891080534</v>
      </c>
      <c r="M129" s="8">
        <f>(400*0.85-G129)*0.7</f>
        <v>41.573862399999996</v>
      </c>
      <c r="N129" s="8">
        <f t="shared" si="14"/>
        <v>48.910426352941172</v>
      </c>
      <c r="O129" s="12"/>
      <c r="P129" s="12"/>
      <c r="Q129" s="21"/>
    </row>
    <row r="130" spans="1:17" x14ac:dyDescent="0.2">
      <c r="A130" s="26">
        <f>A129+1</f>
        <v>64</v>
      </c>
      <c r="B130" s="25" t="s">
        <v>172</v>
      </c>
      <c r="C130" s="25" t="s">
        <v>173</v>
      </c>
      <c r="D130" s="25">
        <v>400</v>
      </c>
      <c r="E130" s="25">
        <f t="shared" si="13"/>
        <v>577.95000000000005</v>
      </c>
      <c r="F130" s="25">
        <v>38.53</v>
      </c>
      <c r="G130" s="8">
        <f t="shared" si="11"/>
        <v>17.08548</v>
      </c>
      <c r="H130" s="27">
        <v>34.799999999999997</v>
      </c>
      <c r="I130" s="37">
        <v>25.5</v>
      </c>
      <c r="J130" s="37">
        <v>22</v>
      </c>
      <c r="K130" s="9">
        <f t="shared" si="12"/>
        <v>27.433333333333334</v>
      </c>
      <c r="L130" s="9">
        <f t="shared" si="10"/>
        <v>4.7466620526573806E-2</v>
      </c>
      <c r="M130" s="27">
        <f>(400*0.85-G130)*0.7</f>
        <v>226.04016399999998</v>
      </c>
      <c r="N130" s="27">
        <f>M130/0.85</f>
        <v>265.92960470588235</v>
      </c>
      <c r="O130" s="12"/>
      <c r="P130" s="12"/>
      <c r="Q130" s="21"/>
    </row>
    <row r="131" spans="1:17" x14ac:dyDescent="0.2">
      <c r="A131" s="26">
        <v>65</v>
      </c>
      <c r="B131" s="13" t="s">
        <v>174</v>
      </c>
      <c r="C131" s="13" t="s">
        <v>175</v>
      </c>
      <c r="D131" s="13">
        <v>320</v>
      </c>
      <c r="E131" s="13">
        <f>F131*15</f>
        <v>462.3</v>
      </c>
      <c r="F131" s="13">
        <v>30.82</v>
      </c>
      <c r="G131" s="8">
        <f t="shared" si="11"/>
        <v>67.843680000000006</v>
      </c>
      <c r="H131" s="8">
        <v>36</v>
      </c>
      <c r="I131" s="9">
        <v>168</v>
      </c>
      <c r="J131" s="9">
        <v>122.8</v>
      </c>
      <c r="K131" s="9">
        <f t="shared" si="12"/>
        <v>108.93333333333334</v>
      </c>
      <c r="L131" s="9">
        <f t="shared" si="10"/>
        <v>0.23563342706756074</v>
      </c>
      <c r="M131" s="27">
        <f>(320*0.85-G131)*0.7</f>
        <v>142.90942399999997</v>
      </c>
      <c r="N131" s="27">
        <f>M131/0.85</f>
        <v>168.12873411764704</v>
      </c>
      <c r="O131" s="12"/>
      <c r="P131" s="12"/>
      <c r="Q131" s="21"/>
    </row>
    <row r="132" spans="1:17" x14ac:dyDescent="0.2">
      <c r="A132" s="26">
        <v>66</v>
      </c>
      <c r="B132" s="28" t="s">
        <v>176</v>
      </c>
      <c r="C132" s="28" t="s">
        <v>177</v>
      </c>
      <c r="D132" s="38">
        <v>100</v>
      </c>
      <c r="E132" s="38">
        <f>F132*15</f>
        <v>144.29999999999998</v>
      </c>
      <c r="F132" s="38">
        <v>9.6199999999999992</v>
      </c>
      <c r="G132" s="8">
        <f t="shared" si="11"/>
        <v>32.593200000000003</v>
      </c>
      <c r="H132" s="27">
        <v>29</v>
      </c>
      <c r="I132" s="37">
        <v>65</v>
      </c>
      <c r="J132" s="37">
        <v>63</v>
      </c>
      <c r="K132" s="9">
        <f t="shared" si="12"/>
        <v>52.333333333333336</v>
      </c>
      <c r="L132" s="9">
        <f t="shared" si="10"/>
        <v>0.36267036267036273</v>
      </c>
      <c r="M132" s="27">
        <f>(100*0.85-G132)*0.7</f>
        <v>36.684759999999997</v>
      </c>
      <c r="N132" s="27">
        <f>M132/0.85</f>
        <v>43.158541176470585</v>
      </c>
      <c r="O132" s="12"/>
      <c r="P132" s="12"/>
      <c r="Q132" s="21"/>
    </row>
    <row r="133" spans="1:17" s="4" customFormat="1" x14ac:dyDescent="0.2">
      <c r="A133" s="5">
        <v>67</v>
      </c>
      <c r="B133" s="5" t="s">
        <v>178</v>
      </c>
      <c r="C133" s="28" t="s">
        <v>177</v>
      </c>
      <c r="D133" s="6">
        <v>100</v>
      </c>
      <c r="E133" s="38">
        <f>F133*15</f>
        <v>144.29999999999998</v>
      </c>
      <c r="F133" s="6">
        <v>9.6199999999999992</v>
      </c>
      <c r="G133" s="8">
        <f t="shared" si="11"/>
        <v>0.62280000000000002</v>
      </c>
      <c r="H133" s="6">
        <v>1</v>
      </c>
      <c r="I133" s="6">
        <v>1</v>
      </c>
      <c r="J133" s="6">
        <v>1</v>
      </c>
      <c r="K133" s="9">
        <f t="shared" si="12"/>
        <v>1</v>
      </c>
      <c r="L133" s="9">
        <f t="shared" ref="L133" si="15">K133/E133</f>
        <v>6.9300069300069307E-3</v>
      </c>
      <c r="M133" s="27">
        <f>(100*0.85-G133)*0.7</f>
        <v>59.064039999999999</v>
      </c>
      <c r="N133" s="27">
        <f>M133/0.85</f>
        <v>69.487105882352935</v>
      </c>
      <c r="O133" s="12"/>
      <c r="P133" s="12"/>
      <c r="Q133" s="12"/>
    </row>
    <row r="134" spans="1:17" s="4" customFormat="1" x14ac:dyDescent="0.2">
      <c r="A134" s="5"/>
      <c r="B134" s="16" t="s">
        <v>179</v>
      </c>
      <c r="C134" s="13"/>
      <c r="D134" s="16">
        <f>SUM(D67:D133)</f>
        <v>48760</v>
      </c>
      <c r="E134" s="16">
        <f>SUM(E69:E133)</f>
        <v>41561.250000000015</v>
      </c>
      <c r="F134" s="16">
        <f t="shared" ref="F134:G134" si="16">SUM(F69:F133)</f>
        <v>2770.7499999999991</v>
      </c>
      <c r="G134" s="16">
        <f t="shared" si="16"/>
        <v>5559.341159999999</v>
      </c>
      <c r="H134" s="13"/>
      <c r="I134" s="29"/>
      <c r="J134" s="29"/>
      <c r="K134" s="30">
        <f>SUM(K69:K133)</f>
        <v>8926.366666666665</v>
      </c>
      <c r="L134" s="31">
        <f>K134/E134</f>
        <v>0.21477618374487442</v>
      </c>
      <c r="M134" s="30">
        <f>SUM(M69:M133)*0.41*0.96</f>
        <v>2197.1473704959999</v>
      </c>
      <c r="N134" s="30">
        <f>SUM(N69:N132)/2*0.868-764</f>
        <v>2056.0397469176469</v>
      </c>
      <c r="O134" s="18"/>
      <c r="P134" s="12"/>
    </row>
    <row r="135" spans="1:17" s="4" customFormat="1" x14ac:dyDescent="0.2">
      <c r="B135" s="32"/>
      <c r="I135" s="33"/>
      <c r="J135" s="33"/>
      <c r="L135" s="33"/>
    </row>
    <row r="136" spans="1:17" s="4" customFormat="1" x14ac:dyDescent="0.2">
      <c r="I136" s="33"/>
      <c r="J136" s="33"/>
      <c r="L136" s="33"/>
      <c r="M136" s="12"/>
    </row>
    <row r="137" spans="1:17" s="4" customFormat="1" x14ac:dyDescent="0.2">
      <c r="I137" s="33"/>
      <c r="J137" s="33"/>
      <c r="L137" s="33"/>
    </row>
    <row r="138" spans="1:17" s="4" customFormat="1" x14ac:dyDescent="0.2">
      <c r="I138" s="33"/>
      <c r="J138" s="33"/>
      <c r="L138" s="33"/>
    </row>
  </sheetData>
  <mergeCells count="112">
    <mergeCell ref="M127:M128"/>
    <mergeCell ref="N127:N128"/>
    <mergeCell ref="M121:M122"/>
    <mergeCell ref="N121:N122"/>
    <mergeCell ref="M123:M124"/>
    <mergeCell ref="N123:N124"/>
    <mergeCell ref="M125:M126"/>
    <mergeCell ref="N125:N126"/>
    <mergeCell ref="M115:M116"/>
    <mergeCell ref="N115:N116"/>
    <mergeCell ref="M117:M118"/>
    <mergeCell ref="N117:N118"/>
    <mergeCell ref="M119:M120"/>
    <mergeCell ref="N119:N120"/>
    <mergeCell ref="M109:M110"/>
    <mergeCell ref="N109:N110"/>
    <mergeCell ref="M111:M112"/>
    <mergeCell ref="N111:N112"/>
    <mergeCell ref="M113:M114"/>
    <mergeCell ref="N113:N114"/>
    <mergeCell ref="M103:M104"/>
    <mergeCell ref="N103:N104"/>
    <mergeCell ref="M105:M106"/>
    <mergeCell ref="N105:N106"/>
    <mergeCell ref="M107:M108"/>
    <mergeCell ref="N107:N108"/>
    <mergeCell ref="M97:M98"/>
    <mergeCell ref="N97:N98"/>
    <mergeCell ref="M99:M100"/>
    <mergeCell ref="N99:N100"/>
    <mergeCell ref="M101:M102"/>
    <mergeCell ref="N101:N102"/>
    <mergeCell ref="M90:M91"/>
    <mergeCell ref="N90:N91"/>
    <mergeCell ref="M92:M93"/>
    <mergeCell ref="N92:N93"/>
    <mergeCell ref="M95:M96"/>
    <mergeCell ref="N95:N96"/>
    <mergeCell ref="M83:M84"/>
    <mergeCell ref="N83:N84"/>
    <mergeCell ref="M85:M86"/>
    <mergeCell ref="N85:N86"/>
    <mergeCell ref="M87:M88"/>
    <mergeCell ref="N87:N88"/>
    <mergeCell ref="M76:M77"/>
    <mergeCell ref="N76:N77"/>
    <mergeCell ref="M78:M79"/>
    <mergeCell ref="N78:N79"/>
    <mergeCell ref="M80:M81"/>
    <mergeCell ref="N80:N81"/>
    <mergeCell ref="M69:M70"/>
    <mergeCell ref="N69:N70"/>
    <mergeCell ref="M71:M72"/>
    <mergeCell ref="N71:N72"/>
    <mergeCell ref="M73:M74"/>
    <mergeCell ref="N73:N74"/>
    <mergeCell ref="M57:M58"/>
    <mergeCell ref="N57:N58"/>
    <mergeCell ref="M61:M62"/>
    <mergeCell ref="N61:N62"/>
    <mergeCell ref="B66:M66"/>
    <mergeCell ref="L67:L68"/>
    <mergeCell ref="M67:M68"/>
    <mergeCell ref="N67:N68"/>
    <mergeCell ref="M50:M51"/>
    <mergeCell ref="N50:N51"/>
    <mergeCell ref="M53:M54"/>
    <mergeCell ref="N53:N54"/>
    <mergeCell ref="M55:M56"/>
    <mergeCell ref="N55:N56"/>
    <mergeCell ref="M44:M45"/>
    <mergeCell ref="N44:N45"/>
    <mergeCell ref="M46:M47"/>
    <mergeCell ref="N46:N47"/>
    <mergeCell ref="M48:M49"/>
    <mergeCell ref="N48:N49"/>
    <mergeCell ref="M28:M29"/>
    <mergeCell ref="N28:N29"/>
    <mergeCell ref="M32:M33"/>
    <mergeCell ref="N32:N33"/>
    <mergeCell ref="M40:M41"/>
    <mergeCell ref="N40:N41"/>
    <mergeCell ref="M17:M18"/>
    <mergeCell ref="N17:N18"/>
    <mergeCell ref="M19:M20"/>
    <mergeCell ref="N19:N20"/>
    <mergeCell ref="M26:M27"/>
    <mergeCell ref="N26:N27"/>
    <mergeCell ref="M11:M12"/>
    <mergeCell ref="N11:N12"/>
    <mergeCell ref="M13:M14"/>
    <mergeCell ref="N13:N14"/>
    <mergeCell ref="M15:M16"/>
    <mergeCell ref="N15:N16"/>
    <mergeCell ref="M5:M6"/>
    <mergeCell ref="N5:N6"/>
    <mergeCell ref="M7:M8"/>
    <mergeCell ref="N7:N8"/>
    <mergeCell ref="M9:M10"/>
    <mergeCell ref="N9:N10"/>
    <mergeCell ref="G2:G3"/>
    <mergeCell ref="H2:K2"/>
    <mergeCell ref="L2:L3"/>
    <mergeCell ref="M2:M3"/>
    <mergeCell ref="N2:N3"/>
    <mergeCell ref="A4:M4"/>
    <mergeCell ref="A2:A3"/>
    <mergeCell ref="B2:B3"/>
    <mergeCell ref="C2:C3"/>
    <mergeCell ref="D2:D3"/>
    <mergeCell ref="E2:E3"/>
    <mergeCell ref="F2:F3"/>
  </mergeCells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 на 31.12.2021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2022-01-27T12:10:10Z</dcterms:created>
  <dcterms:modified xsi:type="dcterms:W3CDTF">2022-01-28T08:56:12Z</dcterms:modified>
</cp:coreProperties>
</file>